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30" windowWidth="11340" windowHeight="7680" tabRatio="922" activeTab="4"/>
  </bookViews>
  <sheets>
    <sheet name="доходы2022" sheetId="1" r:id="rId1"/>
    <sheet name="расх 22 г" sheetId="2" r:id="rId2"/>
    <sheet name="ист 2022" sheetId="3" r:id="rId3"/>
    <sheet name="целев 2022" sheetId="4" r:id="rId4"/>
    <sheet name="числ" sheetId="5" r:id="rId5"/>
  </sheets>
  <definedNames/>
  <calcPr fullCalcOnLoad="1"/>
</workbook>
</file>

<file path=xl/sharedStrings.xml><?xml version="1.0" encoding="utf-8"?>
<sst xmlns="http://schemas.openxmlformats.org/spreadsheetml/2006/main" count="3600" uniqueCount="581">
  <si>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</si>
  <si>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</si>
  <si>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</si>
  <si>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</si>
  <si>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</si>
  <si>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</si>
  <si>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</si>
  <si>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</si>
  <si>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</si>
  <si>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</si>
  <si>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</si>
  <si>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</si>
  <si>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</si>
  <si>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</si>
  <si>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</si>
  <si>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</si>
  <si>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</si>
  <si>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</si>
  <si>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</si>
  <si>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</si>
  <si>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</si>
  <si>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</si>
  <si>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</si>
  <si>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</si>
  <si>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</si>
  <si>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</si>
  <si>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</si>
  <si>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</si>
  <si>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</si>
  <si>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</si>
  <si>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</si>
  <si>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</si>
  <si>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</si>
  <si>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Уточнение март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</si>
  <si>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</si>
  <si>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</si>
  <si>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</si>
  <si>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</si>
  <si>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</si>
  <si>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</si>
  <si>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</si>
  <si>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</si>
  <si>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</si>
  <si>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</si>
  <si>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</si>
  <si>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</si>
  <si>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</si>
  <si>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</si>
  <si>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</si>
  <si>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</si>
  <si>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</si>
  <si>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</si>
  <si>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</si>
  <si>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</si>
  <si>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</si>
  <si>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</si>
  <si>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</si>
  <si>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</si>
  <si>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</si>
  <si>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</si>
  <si>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</si>
  <si>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</si>
  <si>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202</t>
  </si>
  <si>
    <t>151</t>
  </si>
  <si>
    <t>Субвенции на осуществление управленческих функций по применению законодательства об административных правонарушениях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</si>
  <si>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</si>
  <si>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</si>
  <si>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</si>
  <si>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</si>
  <si>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</si>
  <si>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</si>
  <si>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</si>
  <si>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</si>
  <si>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</si>
  <si>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</si>
  <si>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</si>
  <si>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</si>
  <si>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</si>
  <si>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</si>
  <si>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</si>
  <si>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</si>
  <si>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</si>
  <si>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</si>
  <si>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</si>
  <si>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</si>
  <si>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</si>
  <si>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</si>
  <si>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</si>
  <si>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</si>
  <si>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</si>
  <si>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</si>
  <si>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</si>
  <si>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</si>
  <si>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</si>
  <si>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</si>
  <si>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Иные межбюджетные трансферты</t>
  </si>
  <si>
    <t>310</t>
  </si>
  <si>
    <t>100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</si>
  <si>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</si>
  <si>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</si>
  <si>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</si>
  <si>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</si>
  <si>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</si>
  <si>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</si>
  <si>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</si>
  <si>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</si>
  <si>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</si>
  <si>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</si>
  <si>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</si>
  <si>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</si>
  <si>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04999</t>
  </si>
  <si>
    <t>Доходы от сдачи в аренду имущества, составляющего казну городских поселений (за исключением земельных участков)</t>
  </si>
  <si>
    <t>Доходы от эксплуатации и использования имущества автомобильных дорог, находящихся в собственности городских поселений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</si>
  <si>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</si>
  <si>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</si>
  <si>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</si>
  <si>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Доходы от продажи квартир, находящихся в собственности городских поселений</t>
  </si>
  <si>
    <t>Иные бюджетные ассигнования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</si>
  <si>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</si>
  <si>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</si>
  <si>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</si>
  <si>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</si>
  <si>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городских поселений</t>
  </si>
  <si>
    <t>ЦСР</t>
  </si>
  <si>
    <t>313</t>
  </si>
  <si>
    <t>ИТОГО ПО МУНИЦИПАЛЬНЫМ ПРОГРАММАМ</t>
  </si>
  <si>
    <t>Расходы на выплаты персоналу казенных учреждений</t>
  </si>
  <si>
    <t>06 0 00 00000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</si>
  <si>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</si>
  <si>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</si>
  <si>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</si>
  <si>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</si>
  <si>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>06</t>
  </si>
  <si>
    <t>Водное хозяйство</t>
  </si>
  <si>
    <t>03 0 00 00000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</si>
  <si>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</si>
  <si>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Прочие мероприятия текущего характера</t>
  </si>
  <si>
    <t>03 0 02 S1610</t>
  </si>
  <si>
    <t>Обеспечение мероприятий направленных на осуществление мер по охране водных объектов или их частей, по предотвращению негативного воздействия вод и ликвидации его последствий" за счет средств муниципального образования (на организацию поверхностного стока с территории жилой застройки)</t>
  </si>
  <si>
    <t>Приложение № 4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</si>
  <si>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</si>
  <si>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</si>
  <si>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</si>
  <si>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</si>
  <si>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</si>
  <si>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</si>
  <si>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</si>
  <si>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</si>
  <si>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</si>
  <si>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</si>
  <si>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</si>
  <si>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</si>
  <si>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</si>
  <si>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</si>
  <si>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</si>
  <si>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</si>
  <si>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</si>
  <si>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</si>
  <si>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</si>
  <si>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</si>
  <si>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</si>
  <si>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</si>
  <si>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</si>
  <si>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</si>
  <si>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</si>
  <si>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</si>
  <si>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</si>
  <si>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</si>
  <si>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</si>
  <si>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</si>
  <si>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</si>
  <si>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</si>
  <si>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</si>
  <si>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</si>
  <si>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</si>
  <si>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</si>
  <si>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</si>
  <si>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</si>
  <si>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</si>
  <si>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</si>
  <si>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</si>
  <si>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</si>
  <si>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</si>
  <si>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</si>
  <si>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</si>
  <si>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</si>
  <si>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</si>
  <si>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</si>
  <si>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</si>
  <si>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</si>
  <si>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Уточнение февраль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</si>
  <si>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</si>
  <si>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</si>
  <si>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</si>
  <si>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</si>
  <si>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</si>
  <si>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</si>
  <si>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</si>
  <si>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</si>
  <si>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</si>
  <si>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</si>
  <si>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</si>
  <si>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</si>
  <si>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</si>
  <si>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</si>
  <si>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</si>
  <si>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</si>
  <si>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</si>
  <si>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</si>
  <si>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</si>
  <si>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</si>
  <si>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</si>
  <si>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</si>
  <si>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</si>
  <si>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</si>
  <si>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</si>
  <si>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</si>
  <si>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</si>
  <si>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</si>
  <si>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</si>
  <si>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</si>
  <si>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</si>
  <si>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</si>
  <si>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</si>
  <si>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</si>
  <si>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</si>
  <si>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</si>
  <si>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</si>
  <si>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</si>
  <si>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</si>
  <si>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</si>
  <si>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</si>
  <si>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</si>
  <si>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</si>
  <si>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</si>
  <si>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</si>
  <si>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</si>
  <si>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</si>
  <si>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</si>
  <si>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</si>
  <si>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</si>
  <si>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</si>
  <si>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</si>
  <si>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</si>
  <si>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</si>
  <si>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</si>
  <si>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</si>
  <si>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</si>
  <si>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</si>
  <si>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</si>
  <si>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</si>
  <si>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</si>
  <si>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</si>
  <si>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</si>
  <si>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</si>
  <si>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</si>
  <si>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</si>
  <si>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</si>
  <si>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</si>
  <si>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</si>
  <si>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</si>
  <si>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</si>
  <si>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</si>
  <si>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</si>
  <si>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Основное мероприятие "Содействие развитию малого и среднего предпринимательства"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</si>
  <si>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</si>
  <si>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</si>
  <si>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</si>
  <si>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</si>
  <si>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</si>
  <si>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</si>
  <si>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</si>
  <si>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</si>
  <si>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</si>
  <si>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</si>
  <si>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</si>
  <si>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</si>
  <si>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</si>
  <si>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</si>
  <si>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</si>
  <si>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</si>
  <si>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</si>
  <si>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</si>
  <si>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</si>
  <si>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</si>
  <si>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</si>
  <si>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</si>
  <si>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</si>
  <si>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</si>
  <si>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Жилищное хозяйство</t>
  </si>
  <si>
    <t>05 0 00 00000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</si>
  <si>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</si>
  <si>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</si>
  <si>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</si>
  <si>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</si>
  <si>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</si>
  <si>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</si>
  <si>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</si>
  <si>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</si>
  <si>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</si>
  <si>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</si>
  <si>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</si>
  <si>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</si>
  <si>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</si>
  <si>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</si>
  <si>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</si>
  <si>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</si>
  <si>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</si>
  <si>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</si>
  <si>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</si>
  <si>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</si>
  <si>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</si>
  <si>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</si>
  <si>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</si>
  <si>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</si>
  <si>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</si>
  <si>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</si>
  <si>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</si>
  <si>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</si>
  <si>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</si>
  <si>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83 4 00 35150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</si>
  <si>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</si>
  <si>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</si>
  <si>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</si>
  <si>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</si>
  <si>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</si>
  <si>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</si>
  <si>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</si>
  <si>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</si>
  <si>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</si>
  <si>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</si>
  <si>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</si>
  <si>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</si>
  <si>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</si>
  <si>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</si>
  <si>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</si>
  <si>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</si>
  <si>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</si>
  <si>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</si>
  <si>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</si>
  <si>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</si>
  <si>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</si>
  <si>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</si>
  <si>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</si>
  <si>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</si>
  <si>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</si>
  <si>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</si>
  <si>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</si>
  <si>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</si>
  <si>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</si>
  <si>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</si>
  <si>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</si>
  <si>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</si>
  <si>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</si>
  <si>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</si>
  <si>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</si>
  <si>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</si>
  <si>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</si>
  <si>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</si>
  <si>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</si>
  <si>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</si>
  <si>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</si>
  <si>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</si>
  <si>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</si>
  <si>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</si>
  <si>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</si>
  <si>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</si>
  <si>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</si>
  <si>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</si>
  <si>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</si>
  <si>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</si>
  <si>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</si>
  <si>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</si>
  <si>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</si>
  <si>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</si>
  <si>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</si>
  <si>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</si>
  <si>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</si>
  <si>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</si>
  <si>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</si>
  <si>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</si>
  <si>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</si>
  <si>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</si>
  <si>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</si>
  <si>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</si>
  <si>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</si>
  <si>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</si>
  <si>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</si>
  <si>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</si>
  <si>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Наименование налога (сбора)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</si>
  <si>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</si>
  <si>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</si>
  <si>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</si>
  <si>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</si>
  <si>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</si>
  <si>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</si>
  <si>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</si>
  <si>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</si>
  <si>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</si>
  <si>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</si>
  <si>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</si>
  <si>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</si>
  <si>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</si>
  <si>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20000</t>
  </si>
  <si>
    <t>Субсидии бюджетам бюджетной системы Российской Федерации (межбюджетные субсидии)</t>
  </si>
  <si>
    <t>29999</t>
  </si>
  <si>
    <t>Прочие субсидии</t>
  </si>
  <si>
    <t>Прочие субсидии бюджетам городских поселений</t>
  </si>
  <si>
    <t>Приложение № 3</t>
  </si>
  <si>
    <t>% исполнения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</si>
  <si>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</si>
  <si>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№ 1</t>
  </si>
  <si>
    <t>к распоряжению администрации</t>
  </si>
  <si>
    <t>городского поселения</t>
  </si>
  <si>
    <t>Приложение № 2</t>
  </si>
  <si>
    <t>Приложение № 5</t>
  </si>
  <si>
    <t>Численность:</t>
  </si>
  <si>
    <t>муниципальных служащих; работников, занимающих должности, не отнесенные к муниципальным должностям</t>
  </si>
  <si>
    <t>работников муниципальных учреждений</t>
  </si>
  <si>
    <t>Фактические затраты на денежное содержание (т.руб):</t>
  </si>
  <si>
    <t>муниципальных служащих; работников, занимающих должности, не отнесенные к муниципальным должностям, чел.</t>
  </si>
  <si>
    <t>работников муниципальных учреждений, чел.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</si>
  <si>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</si>
  <si>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</si>
  <si>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</si>
  <si>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</t>
  </si>
  <si>
    <t>83 4 00 03260</t>
  </si>
  <si>
    <t>Исполнение судебных актов, вступивших в законную силу, по искам к администрации муниципального образования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</si>
  <si>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</si>
  <si>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</t>
  </si>
  <si>
    <t>04 0 00 00000</t>
  </si>
  <si>
    <t>Организация деятельности домов культуры</t>
  </si>
  <si>
    <t>04 0 01 00000</t>
  </si>
  <si>
    <t>Расходы на выплаты по оплате труда работников домов культуры</t>
  </si>
  <si>
    <t>04 0 01 00211</t>
  </si>
  <si>
    <t>Расходы на обеспечение деятельности (оказание услуг) домов культуры</t>
  </si>
  <si>
    <t>04 0 01 00291</t>
  </si>
  <si>
    <t>04 0 02 00000</t>
  </si>
  <si>
    <t>Расходы на выплаты по оплате труда работников библиотек</t>
  </si>
  <si>
    <t>04 0 02 00212</t>
  </si>
  <si>
    <t>Расходы на обеспечение деятельности (оказание услуг) библиотек</t>
  </si>
  <si>
    <t>04 0 02 00292</t>
  </si>
  <si>
    <t>Организация деятельности коллективов самодеятельного народного творчества</t>
  </si>
  <si>
    <t>04 0 03 00000</t>
  </si>
  <si>
    <t>Расходы на выплаты по оплате труда работников коллективов самодеятельного народного творчества</t>
  </si>
  <si>
    <t>04 0 03 00213</t>
  </si>
  <si>
    <t>Организация библиотечного обслуживания населения, комплектование и обеспечение сохранности библиотечных фондов библиотек поселений</t>
  </si>
  <si>
    <t>Содержание и ремонт объектов коммунальной инфраструктуры</t>
  </si>
  <si>
    <t>83 4 00 22610</t>
  </si>
  <si>
    <t xml:space="preserve">05 </t>
  </si>
  <si>
    <t>834 4 00 22610</t>
  </si>
  <si>
    <t>к решению Собрания депутатов</t>
  </si>
  <si>
    <t>Субсидии бюджетам на софинансирование капитальных вложений в объекты государственной (муниципальной) собственности</t>
  </si>
  <si>
    <t>Основное мероприятие "Строительство и реконструкция сооружений инженерной защиты"программы "Развитие водохозяйственного комплексамуниципального образование "Николаевское городское поселение"</t>
  </si>
  <si>
    <t>03 0 01 00000</t>
  </si>
  <si>
    <t>Основное мероприятие "Строительство и реконструкция сооружений инженерной защиты"за счет средств муниципального образования за счет средств федерального бюджета</t>
  </si>
  <si>
    <t>03 0 01 R016F</t>
  </si>
  <si>
    <t xml:space="preserve">Прочая  закупка  товаров,  работ и услуг для обеспечения государственных (муниципальных) нужд </t>
  </si>
  <si>
    <t>400</t>
  </si>
  <si>
    <t>414</t>
  </si>
  <si>
    <t>Основное мероприятие "Строительство и реконструкция сооружений инженерной защиты"за счет средств муниципального образования</t>
  </si>
  <si>
    <t>03 0 01 L016F</t>
  </si>
  <si>
    <t>15009</t>
  </si>
  <si>
    <t>Дотация на компенсацию дополнительных расходов на повышение труда работников бюджетной сферы</t>
  </si>
  <si>
    <t>25555</t>
  </si>
  <si>
    <t>Субсидии бюджетам городских поселений на поддержку государственных программ субъекто РФ и муниципальных программ формирования современной городской среды</t>
  </si>
  <si>
    <t>20303</t>
  </si>
  <si>
    <t>Субсидии бюджетам городских поселений на бюджетные инвестиции для модернизации объектов коммунальной инфраструктуры</t>
  </si>
  <si>
    <t>83 4 00 90024</t>
  </si>
  <si>
    <t>Прочие мероприятия в области других общегосударственных вопросов</t>
  </si>
  <si>
    <t>Обеспечение проведения выборов и референдумов</t>
  </si>
  <si>
    <t>07</t>
  </si>
  <si>
    <t>83 3 00 20004</t>
  </si>
  <si>
    <t>Муниципальная программа "Развитие водохозяйственного комплекса муниципального образования "Николаевское городское поселение" на 2015-2018 годы</t>
  </si>
  <si>
    <t>06 0 02 00000</t>
  </si>
  <si>
    <t>06 0 02 21610</t>
  </si>
  <si>
    <t>Обеспечение комфортных условий проживания населения и создания эстетической привлекательности поселения</t>
  </si>
  <si>
    <t>Мероприятия по повышению качества комфорта городской среды за счет средств бюджетов</t>
  </si>
  <si>
    <t>Капитальные вложения в объекты недвижимого имущества государственной (муниципальной) собственности</t>
  </si>
  <si>
    <t>05 0 01 22600</t>
  </si>
  <si>
    <t>83 3 00 59300</t>
  </si>
  <si>
    <t>150</t>
  </si>
  <si>
    <t>Предоставленние услуг бухгалтера по составлении отчетности</t>
  </si>
  <si>
    <t>Кредиторская задолженность прошлых лет</t>
  </si>
  <si>
    <t>83 4 00 90021</t>
  </si>
  <si>
    <t>83 4 00 90022</t>
  </si>
  <si>
    <t>83 4 00 90023</t>
  </si>
  <si>
    <t>83 4 00 90000</t>
  </si>
  <si>
    <t xml:space="preserve">Мероприятия по предупреждению и ликвидации последствий чрезвычайных ситуаций  и стихийных бедствий из резервных фондовисполнительных органов государственной власти субъектов РФ          
</t>
  </si>
  <si>
    <t>83 4 00 70040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</si>
  <si>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</si>
  <si>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</si>
  <si>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>Обеспечение деятельности казенных учреждений</t>
  </si>
  <si>
    <t>Расходы на выплаты по оплате труда работников "ЦХУ"</t>
  </si>
  <si>
    <t>Фонд оплаты труда работников "ЦХУ"</t>
  </si>
  <si>
    <t>Начисления на выплаты по оплате труда</t>
  </si>
  <si>
    <t>Расходы на обеспечение деятельности "ЦХУ"</t>
  </si>
  <si>
    <t>83 2 00 00215</t>
  </si>
  <si>
    <t>83 2 00 00295</t>
  </si>
  <si>
    <t>Основное мероприятие "Обеспечение комфортных условий проживания населения и создание эстетической привлекательности поселка"</t>
  </si>
  <si>
    <t>Мероприятия по повышению качества и комфорта городской среды муниципального образования</t>
  </si>
  <si>
    <t>03 0 F2 55550</t>
  </si>
  <si>
    <t xml:space="preserve">Прочая  закупка  товаров,  работ и услуг для обеспечения государственных (муниципальных) нужд  (местный бюджет)              
</t>
  </si>
  <si>
    <t>Закупка товаров, работ и услуг для обеспечения государственных (муниципальных) нужд (фед. обл.бюджет)</t>
  </si>
  <si>
    <t>МП "Уличное освещение Николаевского городского поселения " 2019-2021 годы</t>
  </si>
  <si>
    <t>07 0 00 00000</t>
  </si>
  <si>
    <t>Мероприятия по повышению качества развития уличного освещения муниципального образования</t>
  </si>
  <si>
    <t>07 0 01 60060</t>
  </si>
  <si>
    <t>Кт задолженность по межбюджетным трансфертам в области архитектуры</t>
  </si>
  <si>
    <t>Кт задолженность по межбюджетным трансфертам в области исполнения бюджета</t>
  </si>
  <si>
    <t>Кт задолженность по межбюджетным трансфертам в области внешнего финансового контроля</t>
  </si>
  <si>
    <t>Предоставление услуг бухгалтера по составлению отчетности</t>
  </si>
  <si>
    <t>Мероприятия по предупреждению и ликвидации последствий чрезвычайных ситуаций и стихийных бедствий</t>
  </si>
  <si>
    <t>Мероприятия по предупреждению и ликвидации последствий чрезвычайных ситуаций и стихийных бедствий из резервных фондов правительства РФ</t>
  </si>
  <si>
    <t>Мероприятия по предупреждению и ликвидации последствий чрезвычайных ситуаций и стихийных бедствий из фонда непридвиденных расходов муниципальных районов</t>
  </si>
  <si>
    <t xml:space="preserve">от                             №  </t>
  </si>
  <si>
    <t xml:space="preserve">от                               №       </t>
  </si>
  <si>
    <t xml:space="preserve">от                         № </t>
  </si>
  <si>
    <t xml:space="preserve">от                                №   </t>
  </si>
  <si>
    <t>16001</t>
  </si>
  <si>
    <t>Дотация бюджетам городских поселений на выравнивание бюджетной обеспеченности из бюджетов муниципальных районов</t>
  </si>
  <si>
    <t>19999</t>
  </si>
  <si>
    <t>Прочие дотации бюджетам городских поселений</t>
  </si>
  <si>
    <t>Мероприятия на восстановление дорожной одежды автомобильных дорог общего пользования местного значения</t>
  </si>
  <si>
    <t>01 0 07 53900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</si>
  <si>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</si>
  <si>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83 4 00 52104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</si>
  <si>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</si>
  <si>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83 4 00 52105</t>
  </si>
  <si>
    <t>83 4 00 52106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</si>
  <si>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</si>
  <si>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01 0 07 539</t>
  </si>
  <si>
    <t>02232</t>
  </si>
  <si>
    <t>02231</t>
  </si>
  <si>
    <t>02241</t>
  </si>
  <si>
    <t>02242</t>
  </si>
  <si>
    <t>02251</t>
  </si>
  <si>
    <t>02252</t>
  </si>
  <si>
    <t>02261</t>
  </si>
  <si>
    <t>02262</t>
  </si>
  <si>
    <t>25467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</si>
  <si>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</t>
  </si>
  <si>
    <t>45390</t>
  </si>
  <si>
    <t>Межбюджетные трансферты, передаваемые бюджетам городских поселений на финансовое обеспечение дорожной деятельности</t>
  </si>
  <si>
    <t>Приобретение энергетических ресурсов</t>
  </si>
  <si>
    <t>247</t>
  </si>
  <si>
    <t>Оплата взносов в ассоциацию</t>
  </si>
  <si>
    <t>Приобретение энергитических ресурсов</t>
  </si>
  <si>
    <t>Развитие материально-технической базы домов культуры в населенных пунктах с числом жителей до 50 тысяч</t>
  </si>
  <si>
    <t>Расходы на укрепление и развитие мтб домов культуры</t>
  </si>
  <si>
    <t>14 08 0 R4670</t>
  </si>
  <si>
    <t>МП "Культура муниципального образования "Николаевское городское поселение" на 2020-2022 годы"</t>
  </si>
  <si>
    <t>МП "Развитие водохозяйственного комплекса муниципального образования "Николаевское городское поселение" на 2021 год</t>
  </si>
  <si>
    <t>МП "Формирование комфортной городской среды на 2018-2024 годы"</t>
  </si>
  <si>
    <t>МП "Реконструкция объектов коммунальной инфраструктуры МО "Николаевское городское поселение" на 2021 год</t>
  </si>
  <si>
    <t>Основное мероприятие "Модернизация котельной Строительная" в п. Николаека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</si>
  <si>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2021 год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</si>
  <si>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</si>
  <si>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Муниципальная программа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</si>
  <si>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Муниципальная программа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2021 год</t>
  </si>
  <si>
    <t>МП "Формирование комфортной городской среды на 2018 -2024 годов</t>
  </si>
  <si>
    <t>МП "Реконструкция объектов коммунальной инфраструктуры муниципального образования "Николаевское городское поселение"на 2021 год</t>
  </si>
  <si>
    <t>25519</t>
  </si>
  <si>
    <t>Субсидии бюджетам городских поселений на поддержку отрасли культуры</t>
  </si>
  <si>
    <t>Мероприятия по покрытию расходов по оплате коммунальных платежей за счет средств резервного фонда Правительства РФ</t>
  </si>
  <si>
    <t>83 1 00 56520</t>
  </si>
  <si>
    <t>Поддержка отрасли культуры за счет средств резервного фонда Правительства РФ</t>
  </si>
  <si>
    <t>Мероприятия по модернизации библиотек в части комплектования книжных фондов</t>
  </si>
  <si>
    <t>14 0 03 R519F</t>
  </si>
  <si>
    <t>План 2022 года, тыс.рублей</t>
  </si>
  <si>
    <t>План 2022 года (тыс.рублей)</t>
  </si>
  <si>
    <t>Отчет об исполнении доходов бюджета Николаевского городского поселения за 1 полугодие 2022 год</t>
  </si>
  <si>
    <t>02080</t>
  </si>
  <si>
    <t>Отчет об исполнении ведомственной структуры расходов бюджета Николаевского городского поселения за 1 полугодие 2022 год</t>
  </si>
  <si>
    <t>Исполнение на 01.07.2022 года, тыс.рублей</t>
  </si>
  <si>
    <t>МП "Развитие водохозяйственного комплекса муниципального образования "Николаевское городское поселение" на 2022 год</t>
  </si>
  <si>
    <t>14 0 03 R5190</t>
  </si>
  <si>
    <t>Отчет об исполнении бюджета Николаевского городского поселения по муниципальным программам и непрограммным направлениям деятельности за 1 полугодие  2022 год</t>
  </si>
  <si>
    <t>Источники внутреннего финансирования дефицита бюджета Николаевского городского поселения за  1 полугодие 2022 год</t>
  </si>
  <si>
    <t>Исполнение на 01.07.2022 года (тыс.рублей)</t>
  </si>
  <si>
    <t>Сведения о численности муниципальных служащих, работников, занимающих должности, не отнесенные к муниципальным должностям администрации Николаевского городского поселения, работников муниципальных учреждений  и фактических затратах на их денежное содержание за 1 полугодие 2022 год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</si>
</sst>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2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5" fontId="4" fillId="0" borderId="0" xfId="0" applyNumberFormat="1" applyFont="1" applyFill="1" applyAlignment="1">
      <alignment/>
    </xf>
    <xf numFmtId="175" fontId="6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49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 wrapText="1"/>
    </xf>
    <xf numFmtId="49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vertical="top" wrapText="1"/>
    </xf>
    <xf numFmtId="0" fontId="15" fillId="0" borderId="0" xfId="0" applyFont="1" applyAlignment="1">
      <alignment/>
    </xf>
    <xf numFmtId="0" fontId="12" fillId="0" borderId="11" xfId="0" applyFont="1" applyBorder="1" applyAlignment="1">
      <alignment wrapText="1"/>
    </xf>
    <xf numFmtId="0" fontId="11" fillId="0" borderId="11" xfId="0" applyFont="1" applyBorder="1" applyAlignment="1">
      <alignment vertical="top" wrapText="1"/>
    </xf>
    <xf numFmtId="49" fontId="14" fillId="0" borderId="11" xfId="0" applyNumberFormat="1" applyFont="1" applyFill="1" applyBorder="1" applyAlignment="1">
      <alignment/>
    </xf>
    <xf numFmtId="0" fontId="16" fillId="0" borderId="11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49" fontId="12" fillId="0" borderId="1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6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3" fillId="0" borderId="11" xfId="0" applyFont="1" applyBorder="1" applyAlignment="1">
      <alignment vertical="top" wrapText="1"/>
    </xf>
    <xf numFmtId="0" fontId="13" fillId="0" borderId="0" xfId="0" applyFont="1" applyAlignment="1">
      <alignment/>
    </xf>
    <xf numFmtId="0" fontId="11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49" fontId="12" fillId="32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3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49" fontId="15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4" fillId="0" borderId="0" xfId="0" applyFont="1" applyAlignment="1">
      <alignment wrapText="1"/>
    </xf>
    <xf numFmtId="0" fontId="12" fillId="0" borderId="11" xfId="0" applyFont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vertical="top" wrapText="1"/>
    </xf>
    <xf numFmtId="49" fontId="12" fillId="0" borderId="11" xfId="0" applyNumberFormat="1" applyFont="1" applyBorder="1" applyAlignment="1">
      <alignment horizontal="center" wrapText="1"/>
    </xf>
    <xf numFmtId="49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/>
    </xf>
    <xf numFmtId="172" fontId="5" fillId="0" borderId="0" xfId="0" applyNumberFormat="1" applyFont="1" applyAlignment="1">
      <alignment/>
    </xf>
    <xf numFmtId="185" fontId="13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wrapText="1"/>
    </xf>
    <xf numFmtId="185" fontId="17" fillId="0" borderId="11" xfId="0" applyNumberFormat="1" applyFont="1" applyFill="1" applyBorder="1" applyAlignment="1">
      <alignment horizontal="center" vertical="center" wrapText="1"/>
    </xf>
    <xf numFmtId="185" fontId="1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185" fontId="13" fillId="0" borderId="11" xfId="0" applyNumberFormat="1" applyFont="1" applyFill="1" applyBorder="1" applyAlignment="1">
      <alignment horizontal="center" vertical="center"/>
    </xf>
    <xf numFmtId="185" fontId="14" fillId="0" borderId="11" xfId="0" applyNumberFormat="1" applyFont="1" applyBorder="1" applyAlignment="1">
      <alignment horizontal="center" vertical="center"/>
    </xf>
    <xf numFmtId="185" fontId="12" fillId="0" borderId="11" xfId="0" applyNumberFormat="1" applyFont="1" applyBorder="1" applyAlignment="1">
      <alignment horizontal="center" vertical="center"/>
    </xf>
    <xf numFmtId="185" fontId="14" fillId="0" borderId="11" xfId="0" applyNumberFormat="1" applyFont="1" applyFill="1" applyBorder="1" applyAlignment="1">
      <alignment horizontal="center" vertical="center"/>
    </xf>
    <xf numFmtId="185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right"/>
    </xf>
    <xf numFmtId="2" fontId="13" fillId="0" borderId="11" xfId="0" applyNumberFormat="1" applyFont="1" applyBorder="1" applyAlignment="1">
      <alignment/>
    </xf>
    <xf numFmtId="0" fontId="11" fillId="0" borderId="11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175" fontId="12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1" xfId="0" applyNumberFormat="1" applyFont="1" applyFill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2" fontId="11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vertical="top" wrapText="1"/>
    </xf>
    <xf numFmtId="49" fontId="14" fillId="0" borderId="11" xfId="0" applyNumberFormat="1" applyFont="1" applyBorder="1" applyAlignment="1">
      <alignment horizontal="center" wrapText="1"/>
    </xf>
    <xf numFmtId="49" fontId="14" fillId="0" borderId="11" xfId="0" applyNumberFormat="1" applyFont="1" applyBorder="1" applyAlignment="1">
      <alignment wrapText="1"/>
    </xf>
    <xf numFmtId="2" fontId="14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174" fontId="11" fillId="0" borderId="11" xfId="0" applyNumberFormat="1" applyFont="1" applyFill="1" applyBorder="1" applyAlignment="1">
      <alignment horizontal="right"/>
    </xf>
    <xf numFmtId="2" fontId="16" fillId="0" borderId="11" xfId="0" applyNumberFormat="1" applyFont="1" applyFill="1" applyBorder="1" applyAlignment="1">
      <alignment horizontal="right"/>
    </xf>
    <xf numFmtId="174" fontId="16" fillId="0" borderId="1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4" fillId="0" borderId="12" xfId="0" applyFont="1" applyBorder="1" applyAlignment="1">
      <alignment vertical="top" wrapText="1"/>
    </xf>
    <xf numFmtId="49" fontId="14" fillId="0" borderId="11" xfId="0" applyNumberFormat="1" applyFont="1" applyFill="1" applyBorder="1" applyAlignment="1">
      <alignment wrapText="1"/>
    </xf>
    <xf numFmtId="0" fontId="14" fillId="0" borderId="11" xfId="0" applyFont="1" applyBorder="1" applyAlignment="1">
      <alignment horizontal="justify" vertical="top" wrapText="1"/>
    </xf>
    <xf numFmtId="49" fontId="5" fillId="0" borderId="0" xfId="0" applyNumberFormat="1" applyFont="1" applyFill="1" applyAlignment="1">
      <alignment horizontal="center"/>
    </xf>
    <xf numFmtId="175" fontId="12" fillId="0" borderId="11" xfId="0" applyNumberFormat="1" applyFont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13" fillId="0" borderId="11" xfId="0" applyNumberFormat="1" applyFont="1" applyBorder="1" applyAlignment="1">
      <alignment vertical="top" wrapText="1"/>
    </xf>
    <xf numFmtId="49" fontId="13" fillId="0" borderId="11" xfId="0" applyNumberFormat="1" applyFont="1" applyBorder="1" applyAlignment="1">
      <alignment horizontal="center" vertical="top" wrapText="1"/>
    </xf>
    <xf numFmtId="2" fontId="17" fillId="0" borderId="13" xfId="0" applyNumberFormat="1" applyFont="1" applyFill="1" applyBorder="1" applyAlignment="1">
      <alignment horizontal="right"/>
    </xf>
    <xf numFmtId="0" fontId="14" fillId="0" borderId="11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center" vertical="top" wrapText="1"/>
    </xf>
    <xf numFmtId="2" fontId="16" fillId="0" borderId="13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horizontal="center" wrapText="1"/>
    </xf>
    <xf numFmtId="49" fontId="12" fillId="4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Border="1" applyAlignment="1">
      <alignment wrapText="1"/>
    </xf>
    <xf numFmtId="49" fontId="14" fillId="0" borderId="11" xfId="0" applyNumberFormat="1" applyFont="1" applyFill="1" applyBorder="1" applyAlignment="1">
      <alignment horizontal="center"/>
    </xf>
    <xf numFmtId="174" fontId="17" fillId="0" borderId="11" xfId="0" applyNumberFormat="1" applyFont="1" applyFill="1" applyBorder="1" applyAlignment="1">
      <alignment horizontal="right"/>
    </xf>
    <xf numFmtId="49" fontId="11" fillId="4" borderId="11" xfId="0" applyNumberFormat="1" applyFont="1" applyFill="1" applyBorder="1" applyAlignment="1">
      <alignment horizontal="center"/>
    </xf>
    <xf numFmtId="49" fontId="11" fillId="4" borderId="11" xfId="0" applyNumberFormat="1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49" fontId="12" fillId="4" borderId="11" xfId="0" applyNumberFormat="1" applyFont="1" applyFill="1" applyBorder="1" applyAlignment="1">
      <alignment horizontal="center"/>
    </xf>
    <xf numFmtId="2" fontId="15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Alignment="1">
      <alignment horizontal="justify"/>
    </xf>
    <xf numFmtId="49" fontId="12" fillId="0" borderId="11" xfId="0" applyNumberFormat="1" applyFont="1" applyBorder="1" applyAlignment="1">
      <alignment horizontal="center" wrapText="1"/>
    </xf>
    <xf numFmtId="49" fontId="12" fillId="0" borderId="11" xfId="0" applyNumberFormat="1" applyFont="1" applyFill="1" applyBorder="1" applyAlignment="1">
      <alignment wrapText="1"/>
    </xf>
    <xf numFmtId="49" fontId="12" fillId="0" borderId="11" xfId="0" applyNumberFormat="1" applyFont="1" applyFill="1" applyBorder="1" applyAlignment="1">
      <alignment horizontal="center" wrapText="1"/>
    </xf>
    <xf numFmtId="49" fontId="11" fillId="4" borderId="11" xfId="0" applyNumberFormat="1" applyFont="1" applyFill="1" applyBorder="1" applyAlignment="1">
      <alignment horizontal="center"/>
    </xf>
    <xf numFmtId="174" fontId="12" fillId="0" borderId="11" xfId="60" applyNumberFormat="1" applyFont="1" applyFill="1" applyBorder="1" applyAlignment="1">
      <alignment horizontal="right"/>
    </xf>
    <xf numFmtId="49" fontId="12" fillId="4" borderId="11" xfId="0" applyNumberFormat="1" applyFont="1" applyFill="1" applyBorder="1" applyAlignment="1">
      <alignment wrapText="1"/>
    </xf>
    <xf numFmtId="49" fontId="12" fillId="0" borderId="14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wrapText="1"/>
    </xf>
    <xf numFmtId="176" fontId="4" fillId="0" borderId="0" xfId="0" applyNumberFormat="1" applyFont="1" applyAlignment="1">
      <alignment/>
    </xf>
    <xf numFmtId="49" fontId="21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11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12" fillId="33" borderId="11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 wrapText="1"/>
    </xf>
    <xf numFmtId="2" fontId="12" fillId="0" borderId="11" xfId="0" applyNumberFormat="1" applyFont="1" applyBorder="1" applyAlignment="1">
      <alignment/>
    </xf>
    <xf numFmtId="49" fontId="12" fillId="4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33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vertical="top" wrapText="1"/>
    </xf>
    <xf numFmtId="0" fontId="12" fillId="4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vertical="top" wrapText="1"/>
    </xf>
    <xf numFmtId="174" fontId="12" fillId="0" borderId="11" xfId="0" applyNumberFormat="1" applyFont="1" applyFill="1" applyBorder="1" applyAlignment="1">
      <alignment/>
    </xf>
    <xf numFmtId="0" fontId="11" fillId="4" borderId="11" xfId="0" applyNumberFormat="1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1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 wrapText="1"/>
    </xf>
    <xf numFmtId="49" fontId="17" fillId="33" borderId="11" xfId="0" applyNumberFormat="1" applyFont="1" applyFill="1" applyBorder="1" applyAlignment="1">
      <alignment horizontal="center"/>
    </xf>
    <xf numFmtId="49" fontId="12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/>
    </xf>
    <xf numFmtId="49" fontId="14" fillId="0" borderId="11" xfId="0" applyNumberFormat="1" applyFont="1" applyFill="1" applyBorder="1" applyAlignment="1">
      <alignment horizontal="center" wrapText="1"/>
    </xf>
    <xf numFmtId="49" fontId="14" fillId="32" borderId="11" xfId="0" applyNumberFormat="1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4" fillId="33" borderId="11" xfId="0" applyNumberFormat="1" applyFont="1" applyFill="1" applyBorder="1" applyAlignment="1">
      <alignment horizontal="center" wrapText="1"/>
    </xf>
    <xf numFmtId="174" fontId="14" fillId="0" borderId="11" xfId="6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left" vertical="top" wrapText="1"/>
    </xf>
    <xf numFmtId="49" fontId="17" fillId="33" borderId="11" xfId="0" applyNumberFormat="1" applyFont="1" applyFill="1" applyBorder="1" applyAlignment="1">
      <alignment horizontal="left" vertical="top" wrapText="1"/>
    </xf>
    <xf numFmtId="49" fontId="17" fillId="33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Alignment="1">
      <alignment horizontal="left"/>
    </xf>
    <xf numFmtId="174" fontId="17" fillId="0" borderId="13" xfId="0" applyNumberFormat="1" applyFont="1" applyFill="1" applyBorder="1" applyAlignment="1">
      <alignment horizontal="right"/>
    </xf>
    <xf numFmtId="174" fontId="16" fillId="0" borderId="13" xfId="0" applyNumberFormat="1" applyFont="1" applyFill="1" applyBorder="1" applyAlignment="1">
      <alignment horizontal="right"/>
    </xf>
    <xf numFmtId="174" fontId="11" fillId="0" borderId="13" xfId="0" applyNumberFormat="1" applyFont="1" applyFill="1" applyBorder="1" applyAlignment="1">
      <alignment horizontal="right"/>
    </xf>
    <xf numFmtId="0" fontId="12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Border="1" applyAlignment="1">
      <alignment horizontal="left"/>
    </xf>
    <xf numFmtId="175" fontId="23" fillId="0" borderId="11" xfId="0" applyNumberFormat="1" applyFont="1" applyBorder="1" applyAlignment="1">
      <alignment horizontal="center" vertical="top" wrapText="1"/>
    </xf>
    <xf numFmtId="175" fontId="12" fillId="0" borderId="11" xfId="0" applyNumberFormat="1" applyFont="1" applyBorder="1" applyAlignment="1">
      <alignment horizontal="center"/>
    </xf>
    <xf numFmtId="184" fontId="14" fillId="0" borderId="11" xfId="0" applyNumberFormat="1" applyFont="1" applyBorder="1" applyAlignment="1">
      <alignment horizontal="center"/>
    </xf>
    <xf numFmtId="184" fontId="12" fillId="0" borderId="11" xfId="0" applyNumberFormat="1" applyFont="1" applyBorder="1" applyAlignment="1">
      <alignment horizontal="center"/>
    </xf>
    <xf numFmtId="185" fontId="13" fillId="0" borderId="11" xfId="0" applyNumberFormat="1" applyFont="1" applyFill="1" applyBorder="1" applyAlignment="1">
      <alignment horizontal="center"/>
    </xf>
    <xf numFmtId="175" fontId="13" fillId="0" borderId="11" xfId="0" applyNumberFormat="1" applyFont="1" applyBorder="1" applyAlignment="1">
      <alignment horizontal="center"/>
    </xf>
    <xf numFmtId="175" fontId="12" fillId="0" borderId="11" xfId="0" applyNumberFormat="1" applyFont="1" applyFill="1" applyBorder="1" applyAlignment="1">
      <alignment horizontal="center"/>
    </xf>
    <xf numFmtId="175" fontId="13" fillId="0" borderId="11" xfId="0" applyNumberFormat="1" applyFont="1" applyFill="1" applyBorder="1" applyAlignment="1">
      <alignment horizontal="center"/>
    </xf>
    <xf numFmtId="175" fontId="14" fillId="0" borderId="11" xfId="0" applyNumberFormat="1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4" fillId="0" borderId="11" xfId="0" applyFont="1" applyBorder="1" applyAlignment="1">
      <alignment/>
    </xf>
    <xf numFmtId="175" fontId="4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justify"/>
    </xf>
    <xf numFmtId="49" fontId="11" fillId="0" borderId="10" xfId="0" applyNumberFormat="1" applyFont="1" applyFill="1" applyBorder="1" applyAlignment="1">
      <alignment vertical="top" wrapText="1"/>
    </xf>
    <xf numFmtId="49" fontId="10" fillId="32" borderId="0" xfId="0" applyNumberFormat="1" applyFont="1" applyFill="1" applyAlignment="1">
      <alignment/>
    </xf>
    <xf numFmtId="49" fontId="10" fillId="32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175" fontId="14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185" fontId="14" fillId="0" borderId="11" xfId="0" applyNumberFormat="1" applyFont="1" applyFill="1" applyBorder="1" applyAlignment="1">
      <alignment horizontal="center"/>
    </xf>
    <xf numFmtId="184" fontId="14" fillId="0" borderId="11" xfId="0" applyNumberFormat="1" applyFont="1" applyFill="1" applyBorder="1" applyAlignment="1">
      <alignment horizontal="center"/>
    </xf>
    <xf numFmtId="185" fontId="12" fillId="0" borderId="11" xfId="0" applyNumberFormat="1" applyFont="1" applyFill="1" applyBorder="1" applyAlignment="1">
      <alignment horizontal="center" wrapText="1"/>
    </xf>
    <xf numFmtId="184" fontId="12" fillId="0" borderId="11" xfId="0" applyNumberFormat="1" applyFont="1" applyFill="1" applyBorder="1" applyAlignment="1">
      <alignment horizontal="center" wrapText="1"/>
    </xf>
    <xf numFmtId="2" fontId="11" fillId="0" borderId="13" xfId="0" applyNumberFormat="1" applyFont="1" applyFill="1" applyBorder="1" applyAlignment="1">
      <alignment horizontal="right"/>
    </xf>
    <xf numFmtId="49" fontId="16" fillId="0" borderId="14" xfId="0" applyNumberFormat="1" applyFont="1" applyFill="1" applyBorder="1" applyAlignment="1">
      <alignment vertical="top" wrapText="1"/>
    </xf>
    <xf numFmtId="2" fontId="12" fillId="0" borderId="13" xfId="0" applyNumberFormat="1" applyFont="1" applyFill="1" applyBorder="1" applyAlignment="1">
      <alignment/>
    </xf>
    <xf numFmtId="49" fontId="14" fillId="0" borderId="11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/>
    </xf>
    <xf numFmtId="2" fontId="11" fillId="4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49" fontId="12" fillId="32" borderId="11" xfId="0" applyNumberFormat="1" applyFont="1" applyFill="1" applyBorder="1" applyAlignment="1">
      <alignment horizontal="center" wrapText="1"/>
    </xf>
    <xf numFmtId="174" fontId="11" fillId="0" borderId="11" xfId="6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2" fontId="12" fillId="4" borderId="11" xfId="0" applyNumberFormat="1" applyFont="1" applyFill="1" applyBorder="1" applyAlignment="1">
      <alignment/>
    </xf>
    <xf numFmtId="174" fontId="12" fillId="4" borderId="11" xfId="0" applyNumberFormat="1" applyFont="1" applyFill="1" applyBorder="1" applyAlignment="1">
      <alignment/>
    </xf>
    <xf numFmtId="49" fontId="12" fillId="0" borderId="14" xfId="0" applyNumberFormat="1" applyFont="1" applyFill="1" applyBorder="1" applyAlignment="1">
      <alignment horizontal="left" vertical="top" wrapText="1"/>
    </xf>
    <xf numFmtId="2" fontId="12" fillId="0" borderId="11" xfId="0" applyNumberFormat="1" applyFont="1" applyBorder="1" applyAlignment="1">
      <alignment horizontal="right"/>
    </xf>
    <xf numFmtId="0" fontId="14" fillId="0" borderId="10" xfId="0" applyFont="1" applyBorder="1" applyAlignment="1">
      <alignment vertical="top" wrapText="1"/>
    </xf>
    <xf numFmtId="49" fontId="17" fillId="0" borderId="11" xfId="0" applyNumberFormat="1" applyFont="1" applyFill="1" applyBorder="1" applyAlignment="1">
      <alignment horizontal="left" vertical="top" wrapText="1"/>
    </xf>
    <xf numFmtId="49" fontId="17" fillId="0" borderId="14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175" fontId="23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/>
    </xf>
    <xf numFmtId="185" fontId="12" fillId="0" borderId="11" xfId="0" applyNumberFormat="1" applyFont="1" applyFill="1" applyBorder="1" applyAlignment="1">
      <alignment horizontal="center"/>
    </xf>
    <xf numFmtId="174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76" fontId="16" fillId="0" borderId="11" xfId="0" applyNumberFormat="1" applyFont="1" applyFill="1" applyBorder="1" applyAlignment="1">
      <alignment horizontal="right"/>
    </xf>
    <xf numFmtId="176" fontId="11" fillId="0" borderId="11" xfId="0" applyNumberFormat="1" applyFont="1" applyFill="1" applyBorder="1" applyAlignment="1">
      <alignment horizontal="right"/>
    </xf>
    <xf numFmtId="176" fontId="12" fillId="0" borderId="11" xfId="0" applyNumberFormat="1" applyFont="1" applyFill="1" applyBorder="1" applyAlignment="1">
      <alignment horizontal="center"/>
    </xf>
    <xf numFmtId="177" fontId="16" fillId="0" borderId="11" xfId="0" applyNumberFormat="1" applyFont="1" applyFill="1" applyBorder="1" applyAlignment="1">
      <alignment horizontal="right"/>
    </xf>
    <xf numFmtId="177" fontId="11" fillId="0" borderId="11" xfId="0" applyNumberFormat="1" applyFont="1" applyFill="1" applyBorder="1" applyAlignment="1">
      <alignment horizontal="right"/>
    </xf>
    <xf numFmtId="177" fontId="12" fillId="0" borderId="11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 wrapText="1"/>
    </xf>
    <xf numFmtId="49" fontId="12" fillId="34" borderId="11" xfId="0" applyNumberFormat="1" applyFont="1" applyFill="1" applyBorder="1" applyAlignment="1">
      <alignment wrapText="1"/>
    </xf>
    <xf numFmtId="49" fontId="11" fillId="34" borderId="11" xfId="0" applyNumberFormat="1" applyFont="1" applyFill="1" applyBorder="1" applyAlignment="1">
      <alignment horizontal="center"/>
    </xf>
    <xf numFmtId="2" fontId="11" fillId="34" borderId="11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6" fontId="11" fillId="0" borderId="13" xfId="0" applyNumberFormat="1" applyFont="1" applyFill="1" applyBorder="1" applyAlignment="1">
      <alignment horizontal="right"/>
    </xf>
    <xf numFmtId="176" fontId="16" fillId="0" borderId="13" xfId="0" applyNumberFormat="1" applyFont="1" applyFill="1" applyBorder="1" applyAlignment="1">
      <alignment horizontal="right"/>
    </xf>
    <xf numFmtId="176" fontId="12" fillId="0" borderId="13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6" fontId="11" fillId="0" borderId="11" xfId="60" applyNumberFormat="1" applyFont="1" applyFill="1" applyBorder="1" applyAlignment="1">
      <alignment horizontal="right"/>
    </xf>
    <xf numFmtId="176" fontId="14" fillId="0" borderId="11" xfId="60" applyNumberFormat="1" applyFont="1" applyFill="1" applyBorder="1" applyAlignment="1">
      <alignment horizontal="right"/>
    </xf>
    <xf numFmtId="176" fontId="12" fillId="0" borderId="11" xfId="60" applyNumberFormat="1" applyFont="1" applyFill="1" applyBorder="1" applyAlignment="1">
      <alignment horizontal="right"/>
    </xf>
    <xf numFmtId="176" fontId="17" fillId="0" borderId="11" xfId="0" applyNumberFormat="1" applyFont="1" applyFill="1" applyBorder="1" applyAlignment="1">
      <alignment horizontal="right"/>
    </xf>
    <xf numFmtId="176" fontId="23" fillId="0" borderId="11" xfId="0" applyNumberFormat="1" applyFont="1" applyFill="1" applyBorder="1" applyAlignment="1">
      <alignment horizontal="center" vertical="top" wrapText="1"/>
    </xf>
    <xf numFmtId="1" fontId="12" fillId="0" borderId="11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/>
    </xf>
    <xf numFmtId="176" fontId="14" fillId="0" borderId="11" xfId="0" applyNumberFormat="1" applyFont="1" applyFill="1" applyBorder="1" applyAlignment="1">
      <alignment/>
    </xf>
    <xf numFmtId="176" fontId="15" fillId="0" borderId="11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/>
    </xf>
    <xf numFmtId="176" fontId="13" fillId="0" borderId="11" xfId="0" applyNumberFormat="1" applyFont="1" applyFill="1" applyBorder="1" applyAlignment="1">
      <alignment/>
    </xf>
    <xf numFmtId="177" fontId="14" fillId="0" borderId="11" xfId="0" applyNumberFormat="1" applyFont="1" applyFill="1" applyBorder="1" applyAlignment="1">
      <alignment/>
    </xf>
    <xf numFmtId="177" fontId="12" fillId="0" borderId="11" xfId="0" applyNumberFormat="1" applyFont="1" applyFill="1" applyBorder="1" applyAlignment="1">
      <alignment/>
    </xf>
    <xf numFmtId="174" fontId="14" fillId="0" borderId="11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49" fontId="12" fillId="0" borderId="11" xfId="0" applyNumberFormat="1" applyFont="1" applyFill="1" applyBorder="1" applyAlignment="1">
      <alignment horizontal="center" vertical="top" wrapText="1"/>
    </xf>
    <xf numFmtId="177" fontId="7" fillId="0" borderId="0" xfId="0" applyNumberFormat="1" applyFont="1" applyAlignment="1">
      <alignment/>
    </xf>
    <xf numFmtId="176" fontId="10" fillId="0" borderId="0" xfId="0" applyNumberFormat="1" applyFont="1" applyFill="1" applyAlignment="1">
      <alignment horizontal="left"/>
    </xf>
    <xf numFmtId="176" fontId="23" fillId="0" borderId="11" xfId="0" applyNumberFormat="1" applyFont="1" applyBorder="1" applyAlignment="1">
      <alignment horizontal="center" vertical="top" wrapText="1"/>
    </xf>
    <xf numFmtId="176" fontId="12" fillId="0" borderId="11" xfId="0" applyNumberFormat="1" applyFont="1" applyBorder="1" applyAlignment="1">
      <alignment/>
    </xf>
    <xf numFmtId="176" fontId="14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 horizontal="right"/>
    </xf>
    <xf numFmtId="176" fontId="12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left"/>
    </xf>
    <xf numFmtId="2" fontId="23" fillId="0" borderId="11" xfId="0" applyNumberFormat="1" applyFont="1" applyBorder="1" applyAlignment="1">
      <alignment horizontal="center" vertical="top" wrapText="1"/>
    </xf>
    <xf numFmtId="2" fontId="12" fillId="0" borderId="11" xfId="60" applyNumberFormat="1" applyFont="1" applyFill="1" applyBorder="1" applyAlignment="1">
      <alignment horizontal="right"/>
    </xf>
    <xf numFmtId="2" fontId="14" fillId="0" borderId="11" xfId="60" applyNumberFormat="1" applyFont="1" applyFill="1" applyBorder="1" applyAlignment="1">
      <alignment horizontal="right"/>
    </xf>
    <xf numFmtId="2" fontId="12" fillId="0" borderId="11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11" fillId="4" borderId="11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5" fontId="12" fillId="34" borderId="11" xfId="0" applyNumberFormat="1" applyFont="1" applyFill="1" applyBorder="1" applyAlignment="1">
      <alignment horizontal="center"/>
    </xf>
    <xf numFmtId="191" fontId="12" fillId="0" borderId="11" xfId="0" applyNumberFormat="1" applyFont="1" applyFill="1" applyBorder="1" applyAlignment="1">
      <alignment horizontal="center"/>
    </xf>
    <xf numFmtId="192" fontId="12" fillId="0" borderId="11" xfId="0" applyNumberFormat="1" applyFont="1" applyBorder="1" applyAlignment="1">
      <alignment horizontal="center"/>
    </xf>
    <xf numFmtId="192" fontId="14" fillId="0" borderId="11" xfId="0" applyNumberFormat="1" applyFont="1" applyBorder="1" applyAlignment="1">
      <alignment horizontal="center"/>
    </xf>
    <xf numFmtId="192" fontId="12" fillId="0" borderId="11" xfId="0" applyNumberFormat="1" applyFont="1" applyFill="1" applyBorder="1" applyAlignment="1">
      <alignment horizontal="center"/>
    </xf>
    <xf numFmtId="192" fontId="14" fillId="0" borderId="11" xfId="0" applyNumberFormat="1" applyFont="1" applyFill="1" applyBorder="1" applyAlignment="1">
      <alignment horizontal="center"/>
    </xf>
    <xf numFmtId="177" fontId="12" fillId="0" borderId="11" xfId="0" applyNumberFormat="1" applyFont="1" applyBorder="1" applyAlignment="1">
      <alignment horizontal="center"/>
    </xf>
    <xf numFmtId="177" fontId="14" fillId="0" borderId="11" xfId="0" applyNumberFormat="1" applyFont="1" applyFill="1" applyBorder="1" applyAlignment="1">
      <alignment horizontal="center"/>
    </xf>
    <xf numFmtId="177" fontId="14" fillId="0" borderId="11" xfId="0" applyNumberFormat="1" applyFont="1" applyBorder="1" applyAlignment="1">
      <alignment horizontal="center"/>
    </xf>
    <xf numFmtId="177" fontId="12" fillId="0" borderId="11" xfId="0" applyNumberFormat="1" applyFont="1" applyFill="1" applyBorder="1" applyAlignment="1">
      <alignment horizontal="center" wrapText="1"/>
    </xf>
    <xf numFmtId="0" fontId="12" fillId="0" borderId="12" xfId="0" applyFont="1" applyBorder="1" applyAlignment="1">
      <alignment horizontal="left" vertical="top" wrapText="1"/>
    </xf>
    <xf numFmtId="192" fontId="12" fillId="0" borderId="11" xfId="0" applyNumberFormat="1" applyFont="1" applyFill="1" applyBorder="1" applyAlignment="1">
      <alignment horizontal="center" wrapText="1"/>
    </xf>
    <xf numFmtId="177" fontId="13" fillId="0" borderId="11" xfId="0" applyNumberFormat="1" applyFont="1" applyFill="1" applyBorder="1" applyAlignment="1">
      <alignment horizontal="center"/>
    </xf>
    <xf numFmtId="177" fontId="17" fillId="0" borderId="11" xfId="0" applyNumberFormat="1" applyFont="1" applyFill="1" applyBorder="1" applyAlignment="1">
      <alignment horizontal="center" wrapText="1"/>
    </xf>
    <xf numFmtId="177" fontId="13" fillId="0" borderId="11" xfId="0" applyNumberFormat="1" applyFont="1" applyFill="1" applyBorder="1" applyAlignment="1">
      <alignment horizontal="center" wrapText="1"/>
    </xf>
    <xf numFmtId="177" fontId="11" fillId="0" borderId="13" xfId="0" applyNumberFormat="1" applyFont="1" applyFill="1" applyBorder="1" applyAlignment="1">
      <alignment horizontal="right"/>
    </xf>
    <xf numFmtId="177" fontId="12" fillId="0" borderId="13" xfId="0" applyNumberFormat="1" applyFont="1" applyFill="1" applyBorder="1" applyAlignment="1">
      <alignment/>
    </xf>
    <xf numFmtId="49" fontId="60" fillId="35" borderId="11" xfId="0" applyNumberFormat="1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177" fontId="11" fillId="34" borderId="11" xfId="0" applyNumberFormat="1" applyFont="1" applyFill="1" applyBorder="1" applyAlignment="1">
      <alignment horizontal="right"/>
    </xf>
    <xf numFmtId="177" fontId="17" fillId="0" borderId="11" xfId="0" applyNumberFormat="1" applyFont="1" applyFill="1" applyBorder="1" applyAlignment="1">
      <alignment horizontal="right"/>
    </xf>
    <xf numFmtId="188" fontId="14" fillId="0" borderId="11" xfId="0" applyNumberFormat="1" applyFont="1" applyFill="1" applyBorder="1" applyAlignment="1">
      <alignment/>
    </xf>
    <xf numFmtId="188" fontId="12" fillId="0" borderId="11" xfId="0" applyNumberFormat="1" applyFont="1" applyFill="1" applyBorder="1" applyAlignment="1">
      <alignment/>
    </xf>
    <xf numFmtId="188" fontId="13" fillId="0" borderId="11" xfId="0" applyNumberFormat="1" applyFont="1" applyFill="1" applyBorder="1" applyAlignment="1">
      <alignment/>
    </xf>
    <xf numFmtId="177" fontId="12" fillId="0" borderId="11" xfId="0" applyNumberFormat="1" applyFont="1" applyFill="1" applyBorder="1" applyAlignment="1">
      <alignment horizontal="right"/>
    </xf>
    <xf numFmtId="49" fontId="11" fillId="35" borderId="11" xfId="0" applyNumberFormat="1" applyFont="1" applyFill="1" applyBorder="1" applyAlignment="1">
      <alignment vertical="top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wrapText="1"/>
    </xf>
    <xf numFmtId="49" fontId="16" fillId="35" borderId="11" xfId="0" applyNumberFormat="1" applyFont="1" applyFill="1" applyBorder="1" applyAlignment="1">
      <alignment vertical="top" wrapText="1"/>
    </xf>
    <xf numFmtId="49" fontId="16" fillId="35" borderId="10" xfId="0" applyNumberFormat="1" applyFont="1" applyFill="1" applyBorder="1" applyAlignment="1">
      <alignment horizontal="center" wrapText="1"/>
    </xf>
    <xf numFmtId="49" fontId="16" fillId="35" borderId="11" xfId="0" applyNumberFormat="1" applyFont="1" applyFill="1" applyBorder="1" applyAlignment="1">
      <alignment horizontal="center"/>
    </xf>
    <xf numFmtId="49" fontId="14" fillId="35" borderId="11" xfId="0" applyNumberFormat="1" applyFont="1" applyFill="1" applyBorder="1" applyAlignment="1">
      <alignment wrapText="1"/>
    </xf>
    <xf numFmtId="177" fontId="13" fillId="0" borderId="11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49" fontId="24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Border="1" applyAlignment="1">
      <alignment horizontal="center" wrapText="1"/>
    </xf>
    <xf numFmtId="49" fontId="12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center" wrapText="1"/>
    </xf>
    <xf numFmtId="49" fontId="14" fillId="35" borderId="11" xfId="0" applyNumberFormat="1" applyFont="1" applyFill="1" applyBorder="1" applyAlignment="1">
      <alignment horizontal="center" wrapText="1"/>
    </xf>
    <xf numFmtId="193" fontId="12" fillId="0" borderId="11" xfId="0" applyNumberFormat="1" applyFont="1" applyFill="1" applyBorder="1" applyAlignment="1">
      <alignment horizontal="center"/>
    </xf>
    <xf numFmtId="192" fontId="13" fillId="0" borderId="11" xfId="0" applyNumberFormat="1" applyFont="1" applyFill="1" applyBorder="1" applyAlignment="1">
      <alignment horizontal="center"/>
    </xf>
    <xf numFmtId="192" fontId="13" fillId="0" borderId="11" xfId="0" applyNumberFormat="1" applyFont="1" applyBorder="1" applyAlignment="1">
      <alignment horizontal="center"/>
    </xf>
    <xf numFmtId="177" fontId="15" fillId="0" borderId="11" xfId="0" applyNumberFormat="1" applyFont="1" applyFill="1" applyBorder="1" applyAlignment="1">
      <alignment/>
    </xf>
    <xf numFmtId="2" fontId="11" fillId="35" borderId="11" xfId="0" applyNumberFormat="1" applyFont="1" applyFill="1" applyBorder="1" applyAlignment="1">
      <alignment horizontal="right"/>
    </xf>
    <xf numFmtId="177" fontId="11" fillId="35" borderId="11" xfId="0" applyNumberFormat="1" applyFont="1" applyFill="1" applyBorder="1" applyAlignment="1">
      <alignment horizontal="right"/>
    </xf>
    <xf numFmtId="0" fontId="12" fillId="35" borderId="11" xfId="0" applyFont="1" applyFill="1" applyBorder="1" applyAlignment="1">
      <alignment vertical="top" wrapText="1"/>
    </xf>
    <xf numFmtId="49" fontId="14" fillId="35" borderId="11" xfId="0" applyNumberFormat="1" applyFont="1" applyFill="1" applyBorder="1" applyAlignment="1">
      <alignment horizontal="center"/>
    </xf>
    <xf numFmtId="49" fontId="14" fillId="35" borderId="11" xfId="0" applyNumberFormat="1" applyFont="1" applyFill="1" applyBorder="1" applyAlignment="1">
      <alignment horizontal="left" vertical="top" wrapText="1"/>
    </xf>
    <xf numFmtId="2" fontId="12" fillId="35" borderId="11" xfId="0" applyNumberFormat="1" applyFont="1" applyFill="1" applyBorder="1" applyAlignment="1">
      <alignment/>
    </xf>
    <xf numFmtId="177" fontId="12" fillId="35" borderId="11" xfId="0" applyNumberFormat="1" applyFont="1" applyFill="1" applyBorder="1" applyAlignment="1">
      <alignment/>
    </xf>
    <xf numFmtId="49" fontId="16" fillId="35" borderId="12" xfId="0" applyNumberFormat="1" applyFont="1" applyFill="1" applyBorder="1" applyAlignment="1">
      <alignment vertical="top" wrapText="1"/>
    </xf>
    <xf numFmtId="49" fontId="11" fillId="35" borderId="14" xfId="0" applyNumberFormat="1" applyFont="1" applyFill="1" applyBorder="1" applyAlignment="1">
      <alignment vertical="top" wrapText="1"/>
    </xf>
    <xf numFmtId="177" fontId="15" fillId="0" borderId="11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14" fillId="0" borderId="13" xfId="0" applyFont="1" applyBorder="1" applyAlignment="1">
      <alignment horizontal="justify" vertical="center"/>
    </xf>
    <xf numFmtId="0" fontId="14" fillId="0" borderId="0" xfId="42" applyFont="1" applyAlignment="1" applyProtection="1">
      <alignment wrapText="1"/>
      <protection/>
    </xf>
    <xf numFmtId="49" fontId="14" fillId="35" borderId="11" xfId="0" applyNumberFormat="1" applyFont="1" applyFill="1" applyBorder="1" applyAlignment="1">
      <alignment vertical="top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12" fillId="0" borderId="0" xfId="42" applyFont="1" applyAlignment="1" applyProtection="1">
      <alignment wrapText="1"/>
      <protection/>
    </xf>
    <xf numFmtId="0" fontId="4" fillId="35" borderId="0" xfId="0" applyFont="1" applyFill="1" applyAlignment="1">
      <alignment/>
    </xf>
    <xf numFmtId="49" fontId="24" fillId="0" borderId="12" xfId="0" applyNumberFormat="1" applyFont="1" applyFill="1" applyBorder="1" applyAlignment="1">
      <alignment vertical="top" wrapText="1"/>
    </xf>
    <xf numFmtId="49" fontId="24" fillId="35" borderId="11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wrapText="1"/>
    </xf>
    <xf numFmtId="49" fontId="24" fillId="35" borderId="10" xfId="0" applyNumberFormat="1" applyFont="1" applyFill="1" applyBorder="1" applyAlignment="1">
      <alignment horizontal="center" wrapText="1"/>
    </xf>
    <xf numFmtId="49" fontId="24" fillId="35" borderId="11" xfId="0" applyNumberFormat="1" applyFont="1" applyFill="1" applyBorder="1" applyAlignment="1">
      <alignment horizontal="center"/>
    </xf>
    <xf numFmtId="49" fontId="15" fillId="35" borderId="11" xfId="0" applyNumberFormat="1" applyFont="1" applyFill="1" applyBorder="1" applyAlignment="1">
      <alignment wrapText="1"/>
    </xf>
    <xf numFmtId="4" fontId="12" fillId="0" borderId="11" xfId="0" applyNumberFormat="1" applyFont="1" applyFill="1" applyBorder="1" applyAlignment="1">
      <alignment horizontal="center" wrapText="1"/>
    </xf>
    <xf numFmtId="173" fontId="12" fillId="0" borderId="11" xfId="0" applyNumberFormat="1" applyFont="1" applyFill="1" applyBorder="1" applyAlignment="1">
      <alignment horizontal="center" wrapText="1"/>
    </xf>
    <xf numFmtId="173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justify" wrapText="1"/>
    </xf>
    <xf numFmtId="49" fontId="10" fillId="32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/>
    </xf>
    <xf numFmtId="0" fontId="12" fillId="0" borderId="11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177" fontId="18" fillId="0" borderId="0" xfId="0" applyNumberFormat="1" applyFont="1" applyAlignment="1">
      <alignment horizontal="left" vertical="center"/>
    </xf>
    <xf numFmtId="177" fontId="18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26">
      <selection activeCell="K123" sqref="K123"/>
    </sheetView>
  </sheetViews>
  <sheetFormatPr defaultColWidth="9.00390625" defaultRowHeight="12.75"/>
  <cols>
    <col min="1" max="1" width="4.00390625" style="22" customWidth="1"/>
    <col min="2" max="2" width="6.00390625" style="22" customWidth="1"/>
    <col min="3" max="3" width="3.375" style="22" customWidth="1"/>
    <col min="4" max="4" width="5.125" style="22" customWidth="1"/>
    <col min="5" max="5" width="4.125" style="22" customWidth="1"/>
    <col min="6" max="6" width="62.00390625" style="22" customWidth="1"/>
    <col min="7" max="8" width="12.25390625" style="22" hidden="1" customWidth="1"/>
    <col min="9" max="9" width="12.25390625" style="258" customWidth="1"/>
    <col min="10" max="10" width="13.375" style="22" customWidth="1"/>
    <col min="11" max="11" width="8.375" style="22" customWidth="1"/>
    <col min="12" max="16384" width="9.125" style="22" customWidth="1"/>
  </cols>
  <sheetData>
    <row r="1" spans="1:9" s="1" customFormat="1" ht="15.75">
      <c r="A1" s="54"/>
      <c r="B1" s="54"/>
      <c r="C1" s="56"/>
      <c r="D1" s="56"/>
      <c r="E1" s="72"/>
      <c r="F1" s="394"/>
      <c r="G1" s="394"/>
      <c r="I1" s="228" t="s">
        <v>411</v>
      </c>
    </row>
    <row r="2" spans="1:10" s="1" customFormat="1" ht="15.75">
      <c r="A2" s="54"/>
      <c r="B2" s="54"/>
      <c r="C2" s="56"/>
      <c r="D2" s="56"/>
      <c r="E2" s="72"/>
      <c r="F2" s="184"/>
      <c r="G2" s="184"/>
      <c r="I2" s="228" t="s">
        <v>451</v>
      </c>
      <c r="J2" s="184"/>
    </row>
    <row r="3" spans="1:9" s="1" customFormat="1" ht="15.75">
      <c r="A3" s="54"/>
      <c r="B3" s="54"/>
      <c r="C3" s="56"/>
      <c r="D3" s="56"/>
      <c r="E3" s="72"/>
      <c r="F3" s="394"/>
      <c r="G3" s="394"/>
      <c r="I3" s="228"/>
    </row>
    <row r="4" spans="1:9" s="1" customFormat="1" ht="15.75">
      <c r="A4" s="54"/>
      <c r="B4" s="54"/>
      <c r="C4" s="56"/>
      <c r="D4" s="56"/>
      <c r="E4" s="72"/>
      <c r="I4" s="228" t="s">
        <v>516</v>
      </c>
    </row>
    <row r="5" s="1" customFormat="1" ht="12.75" customHeight="1">
      <c r="I5" s="5"/>
    </row>
    <row r="6" spans="1:11" s="1" customFormat="1" ht="16.5" customHeight="1">
      <c r="A6" s="396" t="s">
        <v>571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</row>
    <row r="7" spans="1:6" ht="12.75">
      <c r="A7" s="24"/>
      <c r="B7" s="24"/>
      <c r="C7" s="24"/>
      <c r="D7" s="24"/>
      <c r="E7" s="24"/>
      <c r="F7" s="24"/>
    </row>
    <row r="8" spans="1:11" ht="51" customHeight="1">
      <c r="A8" s="395" t="s">
        <v>425</v>
      </c>
      <c r="B8" s="395"/>
      <c r="C8" s="395"/>
      <c r="D8" s="395"/>
      <c r="E8" s="395"/>
      <c r="F8" s="26" t="s">
        <v>389</v>
      </c>
      <c r="G8" s="122" t="s">
        <v>246</v>
      </c>
      <c r="H8" s="122" t="s">
        <v>190</v>
      </c>
      <c r="I8" s="259" t="s">
        <v>569</v>
      </c>
      <c r="J8" s="210" t="s">
        <v>574</v>
      </c>
      <c r="K8" s="207" t="s">
        <v>409</v>
      </c>
    </row>
    <row r="9" spans="1:11" s="23" customFormat="1" ht="12.75">
      <c r="A9" s="389">
        <v>1</v>
      </c>
      <c r="B9" s="389"/>
      <c r="C9" s="389"/>
      <c r="D9" s="389"/>
      <c r="E9" s="389"/>
      <c r="F9" s="27">
        <v>2</v>
      </c>
      <c r="G9" s="27">
        <v>3</v>
      </c>
      <c r="H9" s="27">
        <v>3</v>
      </c>
      <c r="I9" s="260">
        <v>3</v>
      </c>
      <c r="J9" s="27">
        <v>4</v>
      </c>
      <c r="K9" s="27">
        <v>5</v>
      </c>
    </row>
    <row r="10" spans="1:11" s="30" customFormat="1" ht="12.75">
      <c r="A10" s="28" t="s">
        <v>97</v>
      </c>
      <c r="B10" s="28" t="s">
        <v>392</v>
      </c>
      <c r="C10" s="28" t="s">
        <v>393</v>
      </c>
      <c r="D10" s="28" t="s">
        <v>394</v>
      </c>
      <c r="E10" s="28" t="s">
        <v>395</v>
      </c>
      <c r="F10" s="29" t="s">
        <v>422</v>
      </c>
      <c r="G10" s="73">
        <f>G11+G18+G28+G32+G40+G47+G52+G62+G73</f>
        <v>15310</v>
      </c>
      <c r="H10" s="73">
        <f>H11+H18+H28+H32+H40+H47+H52+H62+H73</f>
        <v>0</v>
      </c>
      <c r="I10" s="357">
        <f>I11+I18+I28+I32+I40+I47+I52+I62+I73</f>
        <v>18750.440000000002</v>
      </c>
      <c r="J10" s="358">
        <f>J11+J18+J28+J32+J40+J47+J52+J62+J73+J37</f>
        <v>8068.31576</v>
      </c>
      <c r="K10" s="215">
        <f>J10/I10*100</f>
        <v>43.03000761582128</v>
      </c>
    </row>
    <row r="11" spans="1:11" s="30" customFormat="1" ht="12.75">
      <c r="A11" s="33" t="s">
        <v>390</v>
      </c>
      <c r="B11" s="33" t="s">
        <v>392</v>
      </c>
      <c r="C11" s="33" t="s">
        <v>393</v>
      </c>
      <c r="D11" s="33" t="s">
        <v>394</v>
      </c>
      <c r="E11" s="33" t="s">
        <v>395</v>
      </c>
      <c r="F11" s="231" t="s">
        <v>396</v>
      </c>
      <c r="G11" s="81">
        <f>G12</f>
        <v>6430</v>
      </c>
      <c r="H11" s="81">
        <f>H12</f>
        <v>0</v>
      </c>
      <c r="I11" s="261">
        <f>I12</f>
        <v>7801</v>
      </c>
      <c r="J11" s="318">
        <f>J12</f>
        <v>3506.68212</v>
      </c>
      <c r="K11" s="211">
        <f aca="true" t="shared" si="0" ref="K11:K80">J11/I11*100</f>
        <v>44.95170003845661</v>
      </c>
    </row>
    <row r="12" spans="1:11" s="30" customFormat="1" ht="12.75">
      <c r="A12" s="31" t="s">
        <v>390</v>
      </c>
      <c r="B12" s="31" t="s">
        <v>397</v>
      </c>
      <c r="C12" s="31" t="s">
        <v>341</v>
      </c>
      <c r="D12" s="31" t="s">
        <v>394</v>
      </c>
      <c r="E12" s="31" t="s">
        <v>398</v>
      </c>
      <c r="F12" s="32" t="s">
        <v>399</v>
      </c>
      <c r="G12" s="80">
        <f>G13+G15+G14+G16</f>
        <v>6430</v>
      </c>
      <c r="H12" s="80">
        <f>H13+H15+H14+H16</f>
        <v>0</v>
      </c>
      <c r="I12" s="234">
        <f>I13+I15+I14+I16</f>
        <v>7801</v>
      </c>
      <c r="J12" s="319">
        <f>J13+J15+J14+J16+J17</f>
        <v>3506.68212</v>
      </c>
      <c r="K12" s="230">
        <f t="shared" si="0"/>
        <v>44.95170003845661</v>
      </c>
    </row>
    <row r="13" spans="1:11" s="35" customFormat="1" ht="54" customHeight="1">
      <c r="A13" s="33" t="s">
        <v>390</v>
      </c>
      <c r="B13" s="33" t="s">
        <v>400</v>
      </c>
      <c r="C13" s="33" t="s">
        <v>341</v>
      </c>
      <c r="D13" s="33" t="s">
        <v>394</v>
      </c>
      <c r="E13" s="33" t="s">
        <v>398</v>
      </c>
      <c r="F13" s="34" t="s">
        <v>401</v>
      </c>
      <c r="G13" s="81">
        <v>6380</v>
      </c>
      <c r="H13" s="81"/>
      <c r="I13" s="317">
        <v>7620</v>
      </c>
      <c r="J13" s="318">
        <v>3196.41809</v>
      </c>
      <c r="K13" s="211">
        <f t="shared" si="0"/>
        <v>41.947743963254595</v>
      </c>
    </row>
    <row r="14" spans="1:11" ht="80.25" customHeight="1">
      <c r="A14" s="33" t="s">
        <v>390</v>
      </c>
      <c r="B14" s="33" t="s">
        <v>402</v>
      </c>
      <c r="C14" s="33" t="s">
        <v>341</v>
      </c>
      <c r="D14" s="33" t="s">
        <v>394</v>
      </c>
      <c r="E14" s="33" t="s">
        <v>398</v>
      </c>
      <c r="F14" s="36" t="s">
        <v>0</v>
      </c>
      <c r="G14" s="81">
        <v>40</v>
      </c>
      <c r="H14" s="81"/>
      <c r="I14" s="317">
        <v>80</v>
      </c>
      <c r="J14" s="318">
        <v>108.80721</v>
      </c>
      <c r="K14" s="211">
        <f t="shared" si="0"/>
        <v>136.00901249999998</v>
      </c>
    </row>
    <row r="15" spans="1:11" ht="39.75" customHeight="1">
      <c r="A15" s="33" t="s">
        <v>390</v>
      </c>
      <c r="B15" s="33" t="s">
        <v>1</v>
      </c>
      <c r="C15" s="33" t="s">
        <v>341</v>
      </c>
      <c r="D15" s="33" t="s">
        <v>394</v>
      </c>
      <c r="E15" s="33" t="s">
        <v>398</v>
      </c>
      <c r="F15" s="37" t="s">
        <v>2</v>
      </c>
      <c r="G15" s="81">
        <v>10</v>
      </c>
      <c r="H15" s="81"/>
      <c r="I15" s="317">
        <v>100</v>
      </c>
      <c r="J15" s="318">
        <v>49.45682</v>
      </c>
      <c r="K15" s="211">
        <f t="shared" si="0"/>
        <v>49.45682</v>
      </c>
    </row>
    <row r="16" spans="1:11" ht="69" customHeight="1">
      <c r="A16" s="33" t="s">
        <v>390</v>
      </c>
      <c r="B16" s="33" t="s">
        <v>98</v>
      </c>
      <c r="C16" s="33" t="s">
        <v>341</v>
      </c>
      <c r="D16" s="33" t="s">
        <v>394</v>
      </c>
      <c r="E16" s="33" t="s">
        <v>398</v>
      </c>
      <c r="F16" s="37" t="s">
        <v>109</v>
      </c>
      <c r="G16" s="81">
        <v>0</v>
      </c>
      <c r="H16" s="81">
        <v>0</v>
      </c>
      <c r="I16" s="261">
        <v>1</v>
      </c>
      <c r="J16" s="318">
        <v>0</v>
      </c>
      <c r="K16" s="211">
        <f t="shared" si="0"/>
        <v>0</v>
      </c>
    </row>
    <row r="17" spans="1:11" ht="24" customHeight="1">
      <c r="A17" s="33" t="s">
        <v>390</v>
      </c>
      <c r="B17" s="33" t="s">
        <v>572</v>
      </c>
      <c r="C17" s="33" t="s">
        <v>341</v>
      </c>
      <c r="D17" s="33" t="s">
        <v>394</v>
      </c>
      <c r="E17" s="33" t="s">
        <v>398</v>
      </c>
      <c r="F17" s="37"/>
      <c r="G17" s="81"/>
      <c r="H17" s="81"/>
      <c r="I17" s="261">
        <v>0</v>
      </c>
      <c r="J17" s="318">
        <v>152</v>
      </c>
      <c r="K17" s="211"/>
    </row>
    <row r="18" spans="1:11" s="46" customFormat="1" ht="27.75" customHeight="1">
      <c r="A18" s="33" t="s">
        <v>99</v>
      </c>
      <c r="B18" s="33" t="s">
        <v>392</v>
      </c>
      <c r="C18" s="33" t="s">
        <v>393</v>
      </c>
      <c r="D18" s="33" t="s">
        <v>394</v>
      </c>
      <c r="E18" s="33" t="s">
        <v>395</v>
      </c>
      <c r="F18" s="37" t="s">
        <v>100</v>
      </c>
      <c r="G18" s="73">
        <f>G19</f>
        <v>1753</v>
      </c>
      <c r="H18" s="73">
        <f>H19</f>
        <v>0</v>
      </c>
      <c r="I18" s="320">
        <f>I19</f>
        <v>3647.44</v>
      </c>
      <c r="J18" s="318">
        <f>J19</f>
        <v>1975.33691</v>
      </c>
      <c r="K18" s="211">
        <f t="shared" si="0"/>
        <v>54.156803401838005</v>
      </c>
    </row>
    <row r="19" spans="1:11" ht="27" customHeight="1">
      <c r="A19" s="31" t="s">
        <v>99</v>
      </c>
      <c r="B19" s="31" t="s">
        <v>397</v>
      </c>
      <c r="C19" s="31" t="s">
        <v>341</v>
      </c>
      <c r="D19" s="31" t="s">
        <v>394</v>
      </c>
      <c r="E19" s="31" t="s">
        <v>398</v>
      </c>
      <c r="F19" s="39" t="s">
        <v>101</v>
      </c>
      <c r="G19" s="80">
        <f>G20+G22+G24+G26</f>
        <v>1753</v>
      </c>
      <c r="H19" s="80">
        <f>H20+H22+H24+H26</f>
        <v>0</v>
      </c>
      <c r="I19" s="321">
        <f>I20+I22+I24+I26+I21+I23+I25+I27</f>
        <v>3647.44</v>
      </c>
      <c r="J19" s="321">
        <f>J20+J22+J24+J26+J21+J23+J25+J27</f>
        <v>1975.33691</v>
      </c>
      <c r="K19" s="211">
        <f t="shared" si="0"/>
        <v>54.156803401838005</v>
      </c>
    </row>
    <row r="20" spans="1:11" ht="51">
      <c r="A20" s="92" t="s">
        <v>99</v>
      </c>
      <c r="B20" s="92" t="s">
        <v>533</v>
      </c>
      <c r="C20" s="59" t="s">
        <v>341</v>
      </c>
      <c r="D20" s="59" t="s">
        <v>394</v>
      </c>
      <c r="E20" s="59" t="s">
        <v>398</v>
      </c>
      <c r="F20" s="37" t="s">
        <v>239</v>
      </c>
      <c r="G20" s="81">
        <v>598.6</v>
      </c>
      <c r="H20" s="81"/>
      <c r="I20" s="320">
        <v>1215.12</v>
      </c>
      <c r="J20" s="318">
        <v>716.42074</v>
      </c>
      <c r="K20" s="211">
        <f t="shared" si="0"/>
        <v>58.95884686286129</v>
      </c>
    </row>
    <row r="21" spans="1:11" ht="51">
      <c r="A21" s="92" t="s">
        <v>99</v>
      </c>
      <c r="B21" s="92" t="s">
        <v>532</v>
      </c>
      <c r="C21" s="59" t="s">
        <v>341</v>
      </c>
      <c r="D21" s="59" t="s">
        <v>394</v>
      </c>
      <c r="E21" s="59" t="s">
        <v>398</v>
      </c>
      <c r="F21" s="37" t="s">
        <v>239</v>
      </c>
      <c r="G21" s="81"/>
      <c r="H21" s="81"/>
      <c r="I21" s="320">
        <v>434</v>
      </c>
      <c r="J21" s="318">
        <v>255.88286</v>
      </c>
      <c r="K21" s="211">
        <f t="shared" si="0"/>
        <v>58.95918433179723</v>
      </c>
    </row>
    <row r="22" spans="1:11" ht="63.75">
      <c r="A22" s="92" t="s">
        <v>99</v>
      </c>
      <c r="B22" s="92" t="s">
        <v>534</v>
      </c>
      <c r="C22" s="59" t="s">
        <v>341</v>
      </c>
      <c r="D22" s="59" t="s">
        <v>394</v>
      </c>
      <c r="E22" s="59" t="s">
        <v>398</v>
      </c>
      <c r="F22" s="91" t="s">
        <v>240</v>
      </c>
      <c r="G22" s="81">
        <v>6</v>
      </c>
      <c r="H22" s="81"/>
      <c r="I22" s="320">
        <v>6.73</v>
      </c>
      <c r="J22" s="318">
        <v>4.21751</v>
      </c>
      <c r="K22" s="211">
        <f t="shared" si="0"/>
        <v>62.66731054977711</v>
      </c>
    </row>
    <row r="23" spans="1:11" ht="63.75">
      <c r="A23" s="92" t="s">
        <v>99</v>
      </c>
      <c r="B23" s="92" t="s">
        <v>535</v>
      </c>
      <c r="C23" s="59" t="s">
        <v>341</v>
      </c>
      <c r="D23" s="59" t="s">
        <v>394</v>
      </c>
      <c r="E23" s="59" t="s">
        <v>398</v>
      </c>
      <c r="F23" s="91" t="s">
        <v>240</v>
      </c>
      <c r="G23" s="81"/>
      <c r="H23" s="81"/>
      <c r="I23" s="320">
        <v>2.4</v>
      </c>
      <c r="J23" s="318">
        <v>1.50636</v>
      </c>
      <c r="K23" s="211">
        <f t="shared" si="0"/>
        <v>62.765</v>
      </c>
    </row>
    <row r="24" spans="1:11" ht="51">
      <c r="A24" s="92" t="s">
        <v>99</v>
      </c>
      <c r="B24" s="92" t="s">
        <v>536</v>
      </c>
      <c r="C24" s="59" t="s">
        <v>341</v>
      </c>
      <c r="D24" s="59" t="s">
        <v>394</v>
      </c>
      <c r="E24" s="59" t="s">
        <v>398</v>
      </c>
      <c r="F24" s="37" t="s">
        <v>241</v>
      </c>
      <c r="G24" s="81">
        <f>1268.1-119.7</f>
        <v>1148.3999999999999</v>
      </c>
      <c r="H24" s="81"/>
      <c r="I24" s="320">
        <v>1618.06</v>
      </c>
      <c r="J24" s="318">
        <v>825.26981</v>
      </c>
      <c r="K24" s="211">
        <f t="shared" si="0"/>
        <v>51.00365932042076</v>
      </c>
    </row>
    <row r="25" spans="1:11" ht="51">
      <c r="A25" s="92" t="s">
        <v>99</v>
      </c>
      <c r="B25" s="92" t="s">
        <v>537</v>
      </c>
      <c r="C25" s="59" t="s">
        <v>341</v>
      </c>
      <c r="D25" s="59" t="s">
        <v>394</v>
      </c>
      <c r="E25" s="59" t="s">
        <v>398</v>
      </c>
      <c r="F25" s="37" t="s">
        <v>241</v>
      </c>
      <c r="G25" s="81"/>
      <c r="H25" s="81"/>
      <c r="I25" s="320">
        <v>577.92</v>
      </c>
      <c r="J25" s="318">
        <v>294.76031</v>
      </c>
      <c r="K25" s="211">
        <f t="shared" si="0"/>
        <v>51.00365275470654</v>
      </c>
    </row>
    <row r="26" spans="1:11" ht="51">
      <c r="A26" s="59" t="s">
        <v>99</v>
      </c>
      <c r="B26" s="92" t="s">
        <v>538</v>
      </c>
      <c r="C26" s="59" t="s">
        <v>341</v>
      </c>
      <c r="D26" s="59" t="s">
        <v>394</v>
      </c>
      <c r="E26" s="59" t="s">
        <v>398</v>
      </c>
      <c r="F26" s="37" t="s">
        <v>410</v>
      </c>
      <c r="G26" s="81">
        <v>0</v>
      </c>
      <c r="H26" s="81">
        <v>0</v>
      </c>
      <c r="I26" s="261">
        <v>-152.37</v>
      </c>
      <c r="J26" s="318">
        <v>-90.42406</v>
      </c>
      <c r="K26" s="211">
        <f t="shared" si="0"/>
        <v>59.3450548008138</v>
      </c>
    </row>
    <row r="27" spans="1:11" ht="51">
      <c r="A27" s="59" t="s">
        <v>99</v>
      </c>
      <c r="B27" s="92" t="s">
        <v>539</v>
      </c>
      <c r="C27" s="59" t="s">
        <v>341</v>
      </c>
      <c r="D27" s="59" t="s">
        <v>394</v>
      </c>
      <c r="E27" s="59" t="s">
        <v>398</v>
      </c>
      <c r="F27" s="37" t="s">
        <v>410</v>
      </c>
      <c r="G27" s="81"/>
      <c r="H27" s="81"/>
      <c r="I27" s="261">
        <v>-54.42</v>
      </c>
      <c r="J27" s="318">
        <v>-32.29662</v>
      </c>
      <c r="K27" s="211">
        <f t="shared" si="0"/>
        <v>59.34696802646086</v>
      </c>
    </row>
    <row r="28" spans="1:11" ht="12.75" customHeight="1">
      <c r="A28" s="33" t="s">
        <v>3</v>
      </c>
      <c r="B28" s="33" t="s">
        <v>392</v>
      </c>
      <c r="C28" s="33" t="s">
        <v>393</v>
      </c>
      <c r="D28" s="33" t="s">
        <v>394</v>
      </c>
      <c r="E28" s="33" t="s">
        <v>395</v>
      </c>
      <c r="F28" s="36" t="s">
        <v>4</v>
      </c>
      <c r="G28" s="73">
        <f>G29</f>
        <v>16</v>
      </c>
      <c r="H28" s="73">
        <f>H29</f>
        <v>0</v>
      </c>
      <c r="I28" s="261">
        <f>I29</f>
        <v>5</v>
      </c>
      <c r="J28" s="213">
        <f>J29</f>
        <v>11.4955</v>
      </c>
      <c r="K28" s="211">
        <f t="shared" si="0"/>
        <v>229.91000000000003</v>
      </c>
    </row>
    <row r="29" spans="1:11" s="40" customFormat="1" ht="13.5" customHeight="1">
      <c r="A29" s="38" t="s">
        <v>3</v>
      </c>
      <c r="B29" s="38" t="s">
        <v>5</v>
      </c>
      <c r="C29" s="38" t="s">
        <v>341</v>
      </c>
      <c r="D29" s="38" t="s">
        <v>394</v>
      </c>
      <c r="E29" s="38" t="s">
        <v>398</v>
      </c>
      <c r="F29" s="39" t="s">
        <v>6</v>
      </c>
      <c r="G29" s="80">
        <f>G30+G31</f>
        <v>16</v>
      </c>
      <c r="H29" s="80">
        <f>H30+H31</f>
        <v>0</v>
      </c>
      <c r="I29" s="234">
        <v>5</v>
      </c>
      <c r="J29" s="212">
        <v>11.4955</v>
      </c>
      <c r="K29" s="230">
        <f t="shared" si="0"/>
        <v>229.91000000000003</v>
      </c>
    </row>
    <row r="30" spans="1:11" s="40" customFormat="1" ht="13.5" hidden="1">
      <c r="A30" s="41" t="s">
        <v>3</v>
      </c>
      <c r="B30" s="41" t="s">
        <v>7</v>
      </c>
      <c r="C30" s="41" t="s">
        <v>341</v>
      </c>
      <c r="D30" s="41" t="s">
        <v>394</v>
      </c>
      <c r="E30" s="41" t="s">
        <v>398</v>
      </c>
      <c r="F30" s="37" t="s">
        <v>6</v>
      </c>
      <c r="G30" s="81">
        <v>16</v>
      </c>
      <c r="H30" s="81"/>
      <c r="I30" s="261">
        <f>G30+H30</f>
        <v>16</v>
      </c>
      <c r="J30" s="213">
        <v>16.34545</v>
      </c>
      <c r="K30" s="211">
        <f t="shared" si="0"/>
        <v>102.1590625</v>
      </c>
    </row>
    <row r="31" spans="1:11" s="42" customFormat="1" ht="24" customHeight="1" hidden="1">
      <c r="A31" s="41" t="s">
        <v>3</v>
      </c>
      <c r="B31" s="41" t="s">
        <v>8</v>
      </c>
      <c r="C31" s="41" t="s">
        <v>341</v>
      </c>
      <c r="D31" s="41" t="s">
        <v>394</v>
      </c>
      <c r="E31" s="41" t="s">
        <v>398</v>
      </c>
      <c r="F31" s="37" t="s">
        <v>9</v>
      </c>
      <c r="G31" s="81"/>
      <c r="H31" s="81"/>
      <c r="I31" s="261"/>
      <c r="J31" s="213"/>
      <c r="K31" s="211" t="e">
        <f t="shared" si="0"/>
        <v>#DIV/0!</v>
      </c>
    </row>
    <row r="32" spans="1:11" ht="15" customHeight="1">
      <c r="A32" s="33" t="s">
        <v>10</v>
      </c>
      <c r="B32" s="33" t="s">
        <v>392</v>
      </c>
      <c r="C32" s="33" t="s">
        <v>393</v>
      </c>
      <c r="D32" s="33" t="s">
        <v>394</v>
      </c>
      <c r="E32" s="33" t="s">
        <v>395</v>
      </c>
      <c r="F32" s="231" t="s">
        <v>13</v>
      </c>
      <c r="G32" s="73">
        <f>G33+G34</f>
        <v>3950</v>
      </c>
      <c r="H32" s="73">
        <f>H33+H34</f>
        <v>0</v>
      </c>
      <c r="I32" s="261">
        <f>I33+I34</f>
        <v>4682</v>
      </c>
      <c r="J32" s="318">
        <f>J33+J34</f>
        <v>930.34605</v>
      </c>
      <c r="K32" s="211">
        <f t="shared" si="0"/>
        <v>19.870697351559162</v>
      </c>
    </row>
    <row r="33" spans="1:11" ht="38.25" customHeight="1">
      <c r="A33" s="33" t="s">
        <v>10</v>
      </c>
      <c r="B33" s="33" t="s">
        <v>14</v>
      </c>
      <c r="C33" s="33" t="s">
        <v>351</v>
      </c>
      <c r="D33" s="33" t="s">
        <v>394</v>
      </c>
      <c r="E33" s="33" t="s">
        <v>398</v>
      </c>
      <c r="F33" s="44" t="s">
        <v>70</v>
      </c>
      <c r="G33" s="81">
        <v>1510</v>
      </c>
      <c r="H33" s="81"/>
      <c r="I33" s="261">
        <v>1460</v>
      </c>
      <c r="J33" s="318">
        <v>397.73072</v>
      </c>
      <c r="K33" s="211">
        <f t="shared" si="0"/>
        <v>27.2418301369863</v>
      </c>
    </row>
    <row r="34" spans="1:11" s="30" customFormat="1" ht="12.75">
      <c r="A34" s="31" t="s">
        <v>10</v>
      </c>
      <c r="B34" s="31" t="s">
        <v>15</v>
      </c>
      <c r="C34" s="31" t="s">
        <v>393</v>
      </c>
      <c r="D34" s="31" t="s">
        <v>394</v>
      </c>
      <c r="E34" s="31" t="s">
        <v>398</v>
      </c>
      <c r="F34" s="43" t="s">
        <v>16</v>
      </c>
      <c r="G34" s="80">
        <f>G35+G36</f>
        <v>2440</v>
      </c>
      <c r="H34" s="80">
        <f>H35+H36</f>
        <v>0</v>
      </c>
      <c r="I34" s="234">
        <f>I35+I36</f>
        <v>3222</v>
      </c>
      <c r="J34" s="319">
        <f>J35+J36</f>
        <v>532.61533</v>
      </c>
      <c r="K34" s="230">
        <f t="shared" si="0"/>
        <v>16.530581315952826</v>
      </c>
    </row>
    <row r="35" spans="1:11" s="30" customFormat="1" ht="27" customHeight="1">
      <c r="A35" s="33" t="s">
        <v>10</v>
      </c>
      <c r="B35" s="33" t="s">
        <v>311</v>
      </c>
      <c r="C35" s="33" t="s">
        <v>351</v>
      </c>
      <c r="D35" s="33" t="s">
        <v>18</v>
      </c>
      <c r="E35" s="33" t="s">
        <v>398</v>
      </c>
      <c r="F35" s="36" t="s">
        <v>312</v>
      </c>
      <c r="G35" s="81">
        <v>340</v>
      </c>
      <c r="H35" s="81"/>
      <c r="I35" s="261">
        <v>412</v>
      </c>
      <c r="J35" s="318">
        <f>163.04032+4.00289</f>
        <v>167.04321000000002</v>
      </c>
      <c r="K35" s="211">
        <f t="shared" si="0"/>
        <v>40.54446844660195</v>
      </c>
    </row>
    <row r="36" spans="1:11" ht="31.5" customHeight="1">
      <c r="A36" s="33" t="s">
        <v>10</v>
      </c>
      <c r="B36" s="33" t="s">
        <v>313</v>
      </c>
      <c r="C36" s="33" t="s">
        <v>351</v>
      </c>
      <c r="D36" s="33" t="s">
        <v>18</v>
      </c>
      <c r="E36" s="33" t="s">
        <v>398</v>
      </c>
      <c r="F36" s="36" t="s">
        <v>314</v>
      </c>
      <c r="G36" s="81">
        <v>2100</v>
      </c>
      <c r="H36" s="81"/>
      <c r="I36" s="261">
        <v>2810</v>
      </c>
      <c r="J36" s="318">
        <f>355.27254+10.29958</f>
        <v>365.57212</v>
      </c>
      <c r="K36" s="211">
        <f t="shared" si="0"/>
        <v>13.009683985765125</v>
      </c>
    </row>
    <row r="37" spans="1:11" s="46" customFormat="1" ht="25.5">
      <c r="A37" s="41" t="s">
        <v>19</v>
      </c>
      <c r="B37" s="41" t="s">
        <v>392</v>
      </c>
      <c r="C37" s="41" t="s">
        <v>393</v>
      </c>
      <c r="D37" s="41" t="s">
        <v>394</v>
      </c>
      <c r="E37" s="41" t="s">
        <v>393</v>
      </c>
      <c r="F37" s="34" t="s">
        <v>20</v>
      </c>
      <c r="G37" s="73"/>
      <c r="H37" s="73"/>
      <c r="I37" s="261">
        <v>0</v>
      </c>
      <c r="J37" s="318">
        <f>J39</f>
        <v>0.064</v>
      </c>
      <c r="K37" s="211">
        <v>0</v>
      </c>
    </row>
    <row r="38" spans="1:11" ht="12.75" hidden="1">
      <c r="A38" s="33" t="s">
        <v>19</v>
      </c>
      <c r="B38" s="33" t="s">
        <v>21</v>
      </c>
      <c r="C38" s="33" t="s">
        <v>393</v>
      </c>
      <c r="D38" s="33" t="s">
        <v>394</v>
      </c>
      <c r="E38" s="33" t="s">
        <v>398</v>
      </c>
      <c r="F38" s="44" t="s">
        <v>22</v>
      </c>
      <c r="G38" s="81"/>
      <c r="H38" s="81"/>
      <c r="I38" s="261"/>
      <c r="J38" s="318"/>
      <c r="K38" s="211" t="e">
        <f t="shared" si="0"/>
        <v>#DIV/0!</v>
      </c>
    </row>
    <row r="39" spans="1:11" ht="12.75">
      <c r="A39" s="33" t="s">
        <v>19</v>
      </c>
      <c r="B39" s="33" t="s">
        <v>23</v>
      </c>
      <c r="C39" s="33" t="s">
        <v>393</v>
      </c>
      <c r="D39" s="33" t="s">
        <v>394</v>
      </c>
      <c r="E39" s="33" t="s">
        <v>398</v>
      </c>
      <c r="F39" s="44" t="s">
        <v>28</v>
      </c>
      <c r="G39" s="81"/>
      <c r="H39" s="81"/>
      <c r="I39" s="261">
        <v>0</v>
      </c>
      <c r="J39" s="318">
        <v>0.064</v>
      </c>
      <c r="K39" s="211">
        <v>0</v>
      </c>
    </row>
    <row r="40" spans="1:11" s="46" customFormat="1" ht="30" customHeight="1">
      <c r="A40" s="33" t="s">
        <v>374</v>
      </c>
      <c r="B40" s="33" t="s">
        <v>392</v>
      </c>
      <c r="C40" s="33" t="s">
        <v>393</v>
      </c>
      <c r="D40" s="33" t="s">
        <v>394</v>
      </c>
      <c r="E40" s="33" t="s">
        <v>395</v>
      </c>
      <c r="F40" s="44" t="s">
        <v>30</v>
      </c>
      <c r="G40" s="73">
        <f>G41+G46</f>
        <v>2496</v>
      </c>
      <c r="H40" s="73">
        <f>H41+H46</f>
        <v>0</v>
      </c>
      <c r="I40" s="320">
        <f>I41+I46</f>
        <v>2050</v>
      </c>
      <c r="J40" s="318">
        <f>J41+J46</f>
        <v>1360.7552099999998</v>
      </c>
      <c r="K40" s="211">
        <f t="shared" si="0"/>
        <v>66.37830292682926</v>
      </c>
    </row>
    <row r="41" spans="1:11" s="30" customFormat="1" ht="64.5" customHeight="1">
      <c r="A41" s="31" t="s">
        <v>374</v>
      </c>
      <c r="B41" s="31" t="s">
        <v>31</v>
      </c>
      <c r="C41" s="31" t="s">
        <v>393</v>
      </c>
      <c r="D41" s="31" t="s">
        <v>394</v>
      </c>
      <c r="E41" s="31" t="s">
        <v>32</v>
      </c>
      <c r="F41" s="43" t="s">
        <v>40</v>
      </c>
      <c r="G41" s="80">
        <f>G42+G43</f>
        <v>2496</v>
      </c>
      <c r="H41" s="80">
        <f>H42+H43</f>
        <v>0</v>
      </c>
      <c r="I41" s="321">
        <f>I42+I43</f>
        <v>2050</v>
      </c>
      <c r="J41" s="319">
        <f>J42+J43</f>
        <v>1360.7552099999998</v>
      </c>
      <c r="K41" s="230">
        <f t="shared" si="0"/>
        <v>66.37830292682926</v>
      </c>
    </row>
    <row r="42" spans="1:11" ht="57" customHeight="1">
      <c r="A42" s="33" t="s">
        <v>374</v>
      </c>
      <c r="B42" s="33" t="s">
        <v>41</v>
      </c>
      <c r="C42" s="33" t="s">
        <v>351</v>
      </c>
      <c r="D42" s="33" t="s">
        <v>394</v>
      </c>
      <c r="E42" s="33" t="s">
        <v>32</v>
      </c>
      <c r="F42" s="47" t="s">
        <v>294</v>
      </c>
      <c r="G42" s="81">
        <v>2300</v>
      </c>
      <c r="H42" s="81"/>
      <c r="I42" s="320">
        <v>1850</v>
      </c>
      <c r="J42" s="318">
        <v>1266.55119</v>
      </c>
      <c r="K42" s="211">
        <f t="shared" si="0"/>
        <v>68.46222648648647</v>
      </c>
    </row>
    <row r="43" spans="1:11" ht="56.25" customHeight="1">
      <c r="A43" s="33" t="s">
        <v>374</v>
      </c>
      <c r="B43" s="33" t="s">
        <v>42</v>
      </c>
      <c r="C43" s="33" t="s">
        <v>351</v>
      </c>
      <c r="D43" s="33" t="s">
        <v>394</v>
      </c>
      <c r="E43" s="33" t="s">
        <v>32</v>
      </c>
      <c r="F43" s="74" t="s">
        <v>295</v>
      </c>
      <c r="G43" s="81">
        <v>196</v>
      </c>
      <c r="H43" s="81"/>
      <c r="I43" s="320">
        <v>200</v>
      </c>
      <c r="J43" s="318">
        <v>94.20402</v>
      </c>
      <c r="K43" s="211">
        <f t="shared" si="0"/>
        <v>47.10201</v>
      </c>
    </row>
    <row r="44" spans="1:11" ht="27.75" customHeight="1" hidden="1">
      <c r="A44" s="33" t="s">
        <v>374</v>
      </c>
      <c r="B44" s="33" t="s">
        <v>296</v>
      </c>
      <c r="C44" s="33" t="s">
        <v>351</v>
      </c>
      <c r="D44" s="33" t="s">
        <v>394</v>
      </c>
      <c r="E44" s="33" t="s">
        <v>32</v>
      </c>
      <c r="F44" s="74" t="s">
        <v>111</v>
      </c>
      <c r="G44" s="81">
        <v>0</v>
      </c>
      <c r="H44" s="81">
        <v>0</v>
      </c>
      <c r="I44" s="261">
        <v>0</v>
      </c>
      <c r="J44" s="213">
        <v>0</v>
      </c>
      <c r="K44" s="211" t="e">
        <f t="shared" si="0"/>
        <v>#DIV/0!</v>
      </c>
    </row>
    <row r="45" spans="1:11" ht="28.5" customHeight="1" hidden="1">
      <c r="A45" s="33" t="s">
        <v>374</v>
      </c>
      <c r="B45" s="33" t="s">
        <v>297</v>
      </c>
      <c r="C45" s="33" t="s">
        <v>351</v>
      </c>
      <c r="D45" s="33" t="s">
        <v>394</v>
      </c>
      <c r="E45" s="33" t="s">
        <v>32</v>
      </c>
      <c r="F45" s="74" t="s">
        <v>112</v>
      </c>
      <c r="G45" s="81">
        <v>0</v>
      </c>
      <c r="H45" s="81">
        <v>0</v>
      </c>
      <c r="I45" s="261">
        <v>0</v>
      </c>
      <c r="J45" s="213">
        <v>0</v>
      </c>
      <c r="K45" s="211" t="e">
        <f t="shared" si="0"/>
        <v>#DIV/0!</v>
      </c>
    </row>
    <row r="46" spans="1:11" s="49" customFormat="1" ht="54" customHeight="1" hidden="1">
      <c r="A46" s="38" t="s">
        <v>374</v>
      </c>
      <c r="B46" s="38" t="s">
        <v>43</v>
      </c>
      <c r="C46" s="38" t="s">
        <v>351</v>
      </c>
      <c r="D46" s="38" t="s">
        <v>394</v>
      </c>
      <c r="E46" s="38" t="s">
        <v>32</v>
      </c>
      <c r="F46" s="48" t="s">
        <v>114</v>
      </c>
      <c r="G46" s="82">
        <v>0</v>
      </c>
      <c r="H46" s="82">
        <v>0</v>
      </c>
      <c r="I46" s="234">
        <v>0</v>
      </c>
      <c r="J46" s="235">
        <v>0</v>
      </c>
      <c r="K46" s="211" t="e">
        <f t="shared" si="0"/>
        <v>#DIV/0!</v>
      </c>
    </row>
    <row r="47" spans="1:11" s="46" customFormat="1" ht="27" customHeight="1">
      <c r="A47" s="41" t="s">
        <v>44</v>
      </c>
      <c r="B47" s="41" t="s">
        <v>392</v>
      </c>
      <c r="C47" s="41" t="s">
        <v>393</v>
      </c>
      <c r="D47" s="41" t="s">
        <v>394</v>
      </c>
      <c r="E47" s="41" t="s">
        <v>395</v>
      </c>
      <c r="F47" s="37" t="s">
        <v>45</v>
      </c>
      <c r="G47" s="73">
        <f aca="true" t="shared" si="1" ref="G47:J49">G48</f>
        <v>110</v>
      </c>
      <c r="H47" s="73">
        <f t="shared" si="1"/>
        <v>0</v>
      </c>
      <c r="I47" s="261">
        <f t="shared" si="1"/>
        <v>110</v>
      </c>
      <c r="J47" s="270">
        <f t="shared" si="1"/>
        <v>76.555</v>
      </c>
      <c r="K47" s="211">
        <f t="shared" si="0"/>
        <v>69.59545454545454</v>
      </c>
    </row>
    <row r="48" spans="1:11" s="30" customFormat="1" ht="12.75">
      <c r="A48" s="38" t="s">
        <v>44</v>
      </c>
      <c r="B48" s="38" t="s">
        <v>46</v>
      </c>
      <c r="C48" s="38" t="s">
        <v>393</v>
      </c>
      <c r="D48" s="38" t="s">
        <v>394</v>
      </c>
      <c r="E48" s="38" t="s">
        <v>47</v>
      </c>
      <c r="F48" s="39" t="s">
        <v>48</v>
      </c>
      <c r="G48" s="80">
        <f t="shared" si="1"/>
        <v>110</v>
      </c>
      <c r="H48" s="80">
        <f t="shared" si="1"/>
        <v>0</v>
      </c>
      <c r="I48" s="234">
        <f t="shared" si="1"/>
        <v>110</v>
      </c>
      <c r="J48" s="323">
        <f t="shared" si="1"/>
        <v>76.555</v>
      </c>
      <c r="K48" s="230">
        <f t="shared" si="0"/>
        <v>69.59545454545454</v>
      </c>
    </row>
    <row r="49" spans="1:11" ht="12.75">
      <c r="A49" s="41" t="s">
        <v>44</v>
      </c>
      <c r="B49" s="41" t="s">
        <v>49</v>
      </c>
      <c r="C49" s="41" t="s">
        <v>393</v>
      </c>
      <c r="D49" s="41" t="s">
        <v>394</v>
      </c>
      <c r="E49" s="41" t="s">
        <v>47</v>
      </c>
      <c r="F49" s="50" t="s">
        <v>50</v>
      </c>
      <c r="G49" s="81">
        <f t="shared" si="1"/>
        <v>110</v>
      </c>
      <c r="H49" s="81">
        <f t="shared" si="1"/>
        <v>0</v>
      </c>
      <c r="I49" s="261">
        <f>I50+I51</f>
        <v>110</v>
      </c>
      <c r="J49" s="270">
        <f>J50+J51</f>
        <v>76.555</v>
      </c>
      <c r="K49" s="211">
        <f t="shared" si="0"/>
        <v>69.59545454545454</v>
      </c>
    </row>
    <row r="50" spans="1:11" ht="27" customHeight="1">
      <c r="A50" s="41" t="s">
        <v>44</v>
      </c>
      <c r="B50" s="41" t="s">
        <v>51</v>
      </c>
      <c r="C50" s="41" t="s">
        <v>351</v>
      </c>
      <c r="D50" s="41" t="s">
        <v>394</v>
      </c>
      <c r="E50" s="41" t="s">
        <v>47</v>
      </c>
      <c r="F50" s="50" t="s">
        <v>298</v>
      </c>
      <c r="G50" s="81">
        <v>110</v>
      </c>
      <c r="H50" s="81"/>
      <c r="I50" s="261">
        <v>110</v>
      </c>
      <c r="J50" s="322">
        <v>76.555</v>
      </c>
      <c r="K50" s="211">
        <f t="shared" si="0"/>
        <v>69.59545454545454</v>
      </c>
    </row>
    <row r="51" spans="1:11" ht="18" customHeight="1" hidden="1">
      <c r="A51" s="41" t="s">
        <v>44</v>
      </c>
      <c r="B51" s="41" t="s">
        <v>299</v>
      </c>
      <c r="C51" s="41" t="s">
        <v>351</v>
      </c>
      <c r="D51" s="41" t="s">
        <v>394</v>
      </c>
      <c r="E51" s="41" t="s">
        <v>47</v>
      </c>
      <c r="F51" s="50" t="s">
        <v>115</v>
      </c>
      <c r="G51" s="81">
        <v>0</v>
      </c>
      <c r="H51" s="81">
        <v>0</v>
      </c>
      <c r="I51" s="356">
        <v>0</v>
      </c>
      <c r="J51" s="322">
        <v>0</v>
      </c>
      <c r="K51" s="211"/>
    </row>
    <row r="52" spans="1:11" ht="26.25" customHeight="1">
      <c r="A52" s="33" t="s">
        <v>52</v>
      </c>
      <c r="B52" s="33" t="s">
        <v>392</v>
      </c>
      <c r="C52" s="33" t="s">
        <v>393</v>
      </c>
      <c r="D52" s="33" t="s">
        <v>394</v>
      </c>
      <c r="E52" s="33" t="s">
        <v>395</v>
      </c>
      <c r="F52" s="47" t="s">
        <v>53</v>
      </c>
      <c r="G52" s="73">
        <f>G61+G54</f>
        <v>550</v>
      </c>
      <c r="H52" s="73">
        <f>H61+H54</f>
        <v>0</v>
      </c>
      <c r="I52" s="323">
        <f>I61+I54</f>
        <v>235</v>
      </c>
      <c r="J52" s="324">
        <f>J61+J54</f>
        <v>160.36922</v>
      </c>
      <c r="K52" s="230">
        <f t="shared" si="0"/>
        <v>68.24222127659574</v>
      </c>
    </row>
    <row r="53" spans="1:11" ht="27.75" customHeight="1" hidden="1">
      <c r="A53" s="33" t="s">
        <v>52</v>
      </c>
      <c r="B53" s="33" t="s">
        <v>59</v>
      </c>
      <c r="C53" s="33" t="s">
        <v>351</v>
      </c>
      <c r="D53" s="33" t="s">
        <v>394</v>
      </c>
      <c r="E53" s="33" t="s">
        <v>103</v>
      </c>
      <c r="F53" s="94" t="s">
        <v>116</v>
      </c>
      <c r="G53" s="81">
        <v>0</v>
      </c>
      <c r="H53" s="81">
        <v>0</v>
      </c>
      <c r="I53" s="270">
        <v>0</v>
      </c>
      <c r="J53" s="322">
        <v>0</v>
      </c>
      <c r="K53" s="211" t="e">
        <f t="shared" si="0"/>
        <v>#DIV/0!</v>
      </c>
    </row>
    <row r="54" spans="1:11" ht="63" customHeight="1" hidden="1">
      <c r="A54" s="33" t="s">
        <v>52</v>
      </c>
      <c r="B54" s="33" t="s">
        <v>102</v>
      </c>
      <c r="C54" s="33" t="s">
        <v>351</v>
      </c>
      <c r="D54" s="33" t="s">
        <v>394</v>
      </c>
      <c r="E54" s="33" t="s">
        <v>103</v>
      </c>
      <c r="F54" s="47" t="s">
        <v>300</v>
      </c>
      <c r="G54" s="81">
        <v>0</v>
      </c>
      <c r="H54" s="81">
        <v>0</v>
      </c>
      <c r="I54" s="270">
        <v>0</v>
      </c>
      <c r="J54" s="322">
        <v>0</v>
      </c>
      <c r="K54" s="211" t="e">
        <f t="shared" si="0"/>
        <v>#DIV/0!</v>
      </c>
    </row>
    <row r="55" spans="1:11" ht="69" customHeight="1" hidden="1">
      <c r="A55" s="33" t="s">
        <v>52</v>
      </c>
      <c r="B55" s="33" t="s">
        <v>301</v>
      </c>
      <c r="C55" s="33" t="s">
        <v>351</v>
      </c>
      <c r="D55" s="33" t="s">
        <v>394</v>
      </c>
      <c r="E55" s="33" t="s">
        <v>103</v>
      </c>
      <c r="F55" s="94" t="s">
        <v>118</v>
      </c>
      <c r="G55" s="81">
        <v>0</v>
      </c>
      <c r="H55" s="81">
        <v>0</v>
      </c>
      <c r="I55" s="270">
        <v>0</v>
      </c>
      <c r="J55" s="322">
        <v>0</v>
      </c>
      <c r="K55" s="211" t="e">
        <f t="shared" si="0"/>
        <v>#DIV/0!</v>
      </c>
    </row>
    <row r="56" spans="1:11" ht="69" customHeight="1" hidden="1">
      <c r="A56" s="33" t="s">
        <v>52</v>
      </c>
      <c r="B56" s="33" t="s">
        <v>102</v>
      </c>
      <c r="C56" s="33" t="s">
        <v>351</v>
      </c>
      <c r="D56" s="33" t="s">
        <v>394</v>
      </c>
      <c r="E56" s="33" t="s">
        <v>302</v>
      </c>
      <c r="F56" s="94" t="s">
        <v>119</v>
      </c>
      <c r="G56" s="81">
        <v>0</v>
      </c>
      <c r="H56" s="81">
        <v>0</v>
      </c>
      <c r="I56" s="270">
        <v>0</v>
      </c>
      <c r="J56" s="322">
        <v>0</v>
      </c>
      <c r="K56" s="211" t="e">
        <f t="shared" si="0"/>
        <v>#DIV/0!</v>
      </c>
    </row>
    <row r="57" spans="1:11" ht="70.5" customHeight="1" hidden="1">
      <c r="A57" s="33" t="s">
        <v>52</v>
      </c>
      <c r="B57" s="33" t="s">
        <v>301</v>
      </c>
      <c r="C57" s="33" t="s">
        <v>351</v>
      </c>
      <c r="D57" s="33" t="s">
        <v>394</v>
      </c>
      <c r="E57" s="33" t="s">
        <v>302</v>
      </c>
      <c r="F57" s="94" t="s">
        <v>119</v>
      </c>
      <c r="G57" s="81">
        <v>0</v>
      </c>
      <c r="H57" s="81">
        <v>0</v>
      </c>
      <c r="I57" s="270">
        <v>0</v>
      </c>
      <c r="J57" s="322">
        <v>0</v>
      </c>
      <c r="K57" s="211" t="e">
        <f t="shared" si="0"/>
        <v>#DIV/0!</v>
      </c>
    </row>
    <row r="58" spans="1:11" ht="42.75" customHeight="1" hidden="1">
      <c r="A58" s="33" t="s">
        <v>52</v>
      </c>
      <c r="B58" s="33" t="s">
        <v>303</v>
      </c>
      <c r="C58" s="33" t="s">
        <v>351</v>
      </c>
      <c r="D58" s="33" t="s">
        <v>394</v>
      </c>
      <c r="E58" s="33" t="s">
        <v>103</v>
      </c>
      <c r="F58" s="94" t="s">
        <v>120</v>
      </c>
      <c r="G58" s="81">
        <v>0</v>
      </c>
      <c r="H58" s="81">
        <v>0</v>
      </c>
      <c r="I58" s="270">
        <v>0</v>
      </c>
      <c r="J58" s="322">
        <v>0</v>
      </c>
      <c r="K58" s="211" t="e">
        <f t="shared" si="0"/>
        <v>#DIV/0!</v>
      </c>
    </row>
    <row r="59" spans="1:11" ht="40.5" customHeight="1" hidden="1">
      <c r="A59" s="33" t="s">
        <v>52</v>
      </c>
      <c r="B59" s="33" t="s">
        <v>303</v>
      </c>
      <c r="C59" s="33" t="s">
        <v>351</v>
      </c>
      <c r="D59" s="33" t="s">
        <v>394</v>
      </c>
      <c r="E59" s="33" t="s">
        <v>302</v>
      </c>
      <c r="F59" s="94" t="s">
        <v>121</v>
      </c>
      <c r="G59" s="81">
        <v>0</v>
      </c>
      <c r="H59" s="81">
        <v>0</v>
      </c>
      <c r="I59" s="270">
        <v>0</v>
      </c>
      <c r="J59" s="322">
        <v>0</v>
      </c>
      <c r="K59" s="211" t="e">
        <f t="shared" si="0"/>
        <v>#DIV/0!</v>
      </c>
    </row>
    <row r="60" spans="1:11" ht="26.25" customHeight="1" hidden="1">
      <c r="A60" s="33" t="s">
        <v>52</v>
      </c>
      <c r="B60" s="33" t="s">
        <v>23</v>
      </c>
      <c r="C60" s="33" t="s">
        <v>351</v>
      </c>
      <c r="D60" s="33" t="s">
        <v>394</v>
      </c>
      <c r="E60" s="33" t="s">
        <v>304</v>
      </c>
      <c r="F60" s="94" t="s">
        <v>122</v>
      </c>
      <c r="G60" s="81">
        <v>0</v>
      </c>
      <c r="H60" s="81">
        <v>0</v>
      </c>
      <c r="I60" s="270">
        <v>0</v>
      </c>
      <c r="J60" s="322">
        <v>0</v>
      </c>
      <c r="K60" s="211" t="e">
        <f t="shared" si="0"/>
        <v>#DIV/0!</v>
      </c>
    </row>
    <row r="61" spans="1:11" ht="41.25" customHeight="1">
      <c r="A61" s="33" t="s">
        <v>52</v>
      </c>
      <c r="B61" s="33" t="s">
        <v>17</v>
      </c>
      <c r="C61" s="33" t="s">
        <v>351</v>
      </c>
      <c r="D61" s="33" t="s">
        <v>394</v>
      </c>
      <c r="E61" s="33" t="s">
        <v>54</v>
      </c>
      <c r="F61" s="47" t="s">
        <v>305</v>
      </c>
      <c r="G61" s="81">
        <v>550</v>
      </c>
      <c r="H61" s="81"/>
      <c r="I61" s="270">
        <v>235</v>
      </c>
      <c r="J61" s="322">
        <v>160.36922</v>
      </c>
      <c r="K61" s="211">
        <f t="shared" si="0"/>
        <v>68.24222127659574</v>
      </c>
    </row>
    <row r="62" spans="1:11" s="46" customFormat="1" ht="16.5" customHeight="1">
      <c r="A62" s="33" t="s">
        <v>104</v>
      </c>
      <c r="B62" s="33" t="s">
        <v>392</v>
      </c>
      <c r="C62" s="33" t="s">
        <v>393</v>
      </c>
      <c r="D62" s="33" t="s">
        <v>394</v>
      </c>
      <c r="E62" s="33" t="s">
        <v>395</v>
      </c>
      <c r="F62" s="47" t="s">
        <v>105</v>
      </c>
      <c r="G62" s="73">
        <f>G71</f>
        <v>5</v>
      </c>
      <c r="H62" s="73">
        <f>H71</f>
        <v>0</v>
      </c>
      <c r="I62" s="323">
        <f>I71</f>
        <v>220</v>
      </c>
      <c r="J62" s="324">
        <f>J71+J67</f>
        <v>46.71175</v>
      </c>
      <c r="K62" s="230">
        <f t="shared" si="0"/>
        <v>21.232613636363638</v>
      </c>
    </row>
    <row r="63" spans="1:11" s="46" customFormat="1" ht="42.75" customHeight="1" hidden="1">
      <c r="A63" s="33" t="s">
        <v>104</v>
      </c>
      <c r="B63" s="33" t="s">
        <v>306</v>
      </c>
      <c r="C63" s="33" t="s">
        <v>351</v>
      </c>
      <c r="D63" s="33" t="s">
        <v>394</v>
      </c>
      <c r="E63" s="33" t="s">
        <v>108</v>
      </c>
      <c r="F63" s="94" t="s">
        <v>140</v>
      </c>
      <c r="G63" s="81"/>
      <c r="H63" s="81"/>
      <c r="I63" s="261"/>
      <c r="J63" s="213"/>
      <c r="K63" s="211" t="e">
        <f t="shared" si="0"/>
        <v>#DIV/0!</v>
      </c>
    </row>
    <row r="64" spans="1:11" s="46" customFormat="1" ht="55.5" customHeight="1" hidden="1">
      <c r="A64" s="33" t="s">
        <v>104</v>
      </c>
      <c r="B64" s="33" t="s">
        <v>307</v>
      </c>
      <c r="C64" s="33" t="s">
        <v>351</v>
      </c>
      <c r="D64" s="33" t="s">
        <v>394</v>
      </c>
      <c r="E64" s="33" t="s">
        <v>108</v>
      </c>
      <c r="F64" s="94" t="s">
        <v>141</v>
      </c>
      <c r="G64" s="81"/>
      <c r="H64" s="81"/>
      <c r="I64" s="261"/>
      <c r="J64" s="213"/>
      <c r="K64" s="211" t="e">
        <f t="shared" si="0"/>
        <v>#DIV/0!</v>
      </c>
    </row>
    <row r="65" spans="1:11" s="46" customFormat="1" ht="41.25" customHeight="1" hidden="1">
      <c r="A65" s="33" t="s">
        <v>104</v>
      </c>
      <c r="B65" s="33" t="s">
        <v>308</v>
      </c>
      <c r="C65" s="33" t="s">
        <v>351</v>
      </c>
      <c r="D65" s="33" t="s">
        <v>394</v>
      </c>
      <c r="E65" s="33" t="s">
        <v>108</v>
      </c>
      <c r="F65" s="94" t="s">
        <v>142</v>
      </c>
      <c r="G65" s="81"/>
      <c r="H65" s="81"/>
      <c r="I65" s="261"/>
      <c r="J65" s="213"/>
      <c r="K65" s="211" t="e">
        <f t="shared" si="0"/>
        <v>#DIV/0!</v>
      </c>
    </row>
    <row r="66" spans="1:11" s="46" customFormat="1" ht="43.5" customHeight="1" hidden="1">
      <c r="A66" s="33" t="s">
        <v>104</v>
      </c>
      <c r="B66" s="33" t="s">
        <v>309</v>
      </c>
      <c r="C66" s="33" t="s">
        <v>351</v>
      </c>
      <c r="D66" s="33" t="s">
        <v>394</v>
      </c>
      <c r="E66" s="33" t="s">
        <v>108</v>
      </c>
      <c r="F66" s="94" t="s">
        <v>143</v>
      </c>
      <c r="G66" s="81"/>
      <c r="H66" s="81"/>
      <c r="I66" s="261"/>
      <c r="J66" s="213"/>
      <c r="K66" s="211" t="e">
        <f t="shared" si="0"/>
        <v>#DIV/0!</v>
      </c>
    </row>
    <row r="67" spans="1:11" s="46" customFormat="1" ht="55.5" customHeight="1" hidden="1">
      <c r="A67" s="33" t="s">
        <v>104</v>
      </c>
      <c r="B67" s="33" t="s">
        <v>310</v>
      </c>
      <c r="C67" s="33" t="s">
        <v>351</v>
      </c>
      <c r="D67" s="33" t="s">
        <v>394</v>
      </c>
      <c r="E67" s="33" t="s">
        <v>108</v>
      </c>
      <c r="F67" s="106" t="s">
        <v>315</v>
      </c>
      <c r="G67" s="81"/>
      <c r="H67" s="81"/>
      <c r="I67" s="261"/>
      <c r="J67" s="213">
        <v>0</v>
      </c>
      <c r="K67" s="211" t="e">
        <f t="shared" si="0"/>
        <v>#DIV/0!</v>
      </c>
    </row>
    <row r="68" spans="1:11" s="46" customFormat="1" ht="54" customHeight="1" hidden="1">
      <c r="A68" s="33" t="s">
        <v>104</v>
      </c>
      <c r="B68" s="33" t="s">
        <v>316</v>
      </c>
      <c r="C68" s="33" t="s">
        <v>351</v>
      </c>
      <c r="D68" s="33" t="s">
        <v>394</v>
      </c>
      <c r="E68" s="33" t="s">
        <v>108</v>
      </c>
      <c r="F68" s="94" t="s">
        <v>144</v>
      </c>
      <c r="G68" s="81"/>
      <c r="H68" s="81"/>
      <c r="I68" s="261"/>
      <c r="J68" s="213"/>
      <c r="K68" s="211" t="e">
        <f t="shared" si="0"/>
        <v>#DIV/0!</v>
      </c>
    </row>
    <row r="69" spans="1:11" s="46" customFormat="1" ht="69" customHeight="1" hidden="1">
      <c r="A69" s="33" t="s">
        <v>104</v>
      </c>
      <c r="B69" s="33" t="s">
        <v>317</v>
      </c>
      <c r="C69" s="33" t="s">
        <v>351</v>
      </c>
      <c r="D69" s="33" t="s">
        <v>394</v>
      </c>
      <c r="E69" s="33" t="s">
        <v>108</v>
      </c>
      <c r="F69" s="94" t="s">
        <v>145</v>
      </c>
      <c r="G69" s="81"/>
      <c r="H69" s="81"/>
      <c r="I69" s="261"/>
      <c r="J69" s="213"/>
      <c r="K69" s="211" t="e">
        <f t="shared" si="0"/>
        <v>#DIV/0!</v>
      </c>
    </row>
    <row r="70" spans="1:11" s="46" customFormat="1" ht="68.25" customHeight="1" hidden="1">
      <c r="A70" s="33" t="s">
        <v>104</v>
      </c>
      <c r="B70" s="33" t="s">
        <v>318</v>
      </c>
      <c r="C70" s="33" t="s">
        <v>342</v>
      </c>
      <c r="D70" s="33" t="s">
        <v>394</v>
      </c>
      <c r="E70" s="33" t="s">
        <v>108</v>
      </c>
      <c r="F70" s="94" t="s">
        <v>145</v>
      </c>
      <c r="G70" s="81"/>
      <c r="H70" s="81"/>
      <c r="I70" s="261"/>
      <c r="J70" s="213"/>
      <c r="K70" s="211" t="e">
        <f t="shared" si="0"/>
        <v>#DIV/0!</v>
      </c>
    </row>
    <row r="71" spans="1:11" ht="25.5" customHeight="1">
      <c r="A71" s="31" t="s">
        <v>104</v>
      </c>
      <c r="B71" s="31" t="s">
        <v>106</v>
      </c>
      <c r="C71" s="31" t="s">
        <v>393</v>
      </c>
      <c r="D71" s="31" t="s">
        <v>394</v>
      </c>
      <c r="E71" s="31" t="s">
        <v>395</v>
      </c>
      <c r="F71" s="75" t="s">
        <v>327</v>
      </c>
      <c r="G71" s="80">
        <f>G72</f>
        <v>5</v>
      </c>
      <c r="H71" s="80">
        <f>H72</f>
        <v>0</v>
      </c>
      <c r="I71" s="270">
        <f>I72</f>
        <v>220</v>
      </c>
      <c r="J71" s="322">
        <f>J72</f>
        <v>46.71175</v>
      </c>
      <c r="K71" s="211">
        <f t="shared" si="0"/>
        <v>21.232613636363638</v>
      </c>
    </row>
    <row r="72" spans="1:11" ht="26.25" customHeight="1">
      <c r="A72" s="33" t="s">
        <v>104</v>
      </c>
      <c r="B72" s="33" t="s">
        <v>107</v>
      </c>
      <c r="C72" s="33" t="s">
        <v>351</v>
      </c>
      <c r="D72" s="33" t="s">
        <v>394</v>
      </c>
      <c r="E72" s="33" t="s">
        <v>108</v>
      </c>
      <c r="F72" s="47" t="s">
        <v>146</v>
      </c>
      <c r="G72" s="81">
        <v>5</v>
      </c>
      <c r="H72" s="81"/>
      <c r="I72" s="270">
        <v>220</v>
      </c>
      <c r="J72" s="322">
        <v>46.71175</v>
      </c>
      <c r="K72" s="211">
        <f t="shared" si="0"/>
        <v>21.232613636363638</v>
      </c>
    </row>
    <row r="73" spans="1:11" s="46" customFormat="1" ht="12.75">
      <c r="A73" s="33" t="s">
        <v>55</v>
      </c>
      <c r="B73" s="33" t="s">
        <v>392</v>
      </c>
      <c r="C73" s="33" t="s">
        <v>393</v>
      </c>
      <c r="D73" s="33" t="s">
        <v>394</v>
      </c>
      <c r="E73" s="33" t="s">
        <v>395</v>
      </c>
      <c r="F73" s="47" t="s">
        <v>56</v>
      </c>
      <c r="G73" s="73">
        <f>G74+G76</f>
        <v>0</v>
      </c>
      <c r="H73" s="73">
        <f>H74+H76</f>
        <v>0</v>
      </c>
      <c r="I73" s="261">
        <f>I74+I76</f>
        <v>0</v>
      </c>
      <c r="J73" s="318">
        <f>J74+J76</f>
        <v>0</v>
      </c>
      <c r="K73" s="211">
        <v>0</v>
      </c>
    </row>
    <row r="74" spans="1:11" ht="12.75">
      <c r="A74" s="31" t="s">
        <v>55</v>
      </c>
      <c r="B74" s="31" t="s">
        <v>46</v>
      </c>
      <c r="C74" s="31" t="s">
        <v>351</v>
      </c>
      <c r="D74" s="31" t="s">
        <v>394</v>
      </c>
      <c r="E74" s="31" t="s">
        <v>57</v>
      </c>
      <c r="F74" s="75" t="s">
        <v>58</v>
      </c>
      <c r="G74" s="80">
        <f>G75</f>
        <v>0</v>
      </c>
      <c r="H74" s="80">
        <f>H75</f>
        <v>0</v>
      </c>
      <c r="I74" s="234">
        <f>I75</f>
        <v>0</v>
      </c>
      <c r="J74" s="319">
        <f>J75</f>
        <v>0</v>
      </c>
      <c r="K74" s="230">
        <v>0</v>
      </c>
    </row>
    <row r="75" spans="1:11" ht="15" customHeight="1">
      <c r="A75" s="33" t="s">
        <v>55</v>
      </c>
      <c r="B75" s="33" t="s">
        <v>59</v>
      </c>
      <c r="C75" s="33" t="s">
        <v>351</v>
      </c>
      <c r="D75" s="33" t="s">
        <v>394</v>
      </c>
      <c r="E75" s="33" t="s">
        <v>57</v>
      </c>
      <c r="F75" s="47" t="s">
        <v>147</v>
      </c>
      <c r="G75" s="81"/>
      <c r="H75" s="81"/>
      <c r="I75" s="261">
        <v>0</v>
      </c>
      <c r="J75" s="318">
        <v>0</v>
      </c>
      <c r="K75" s="211">
        <v>0</v>
      </c>
    </row>
    <row r="76" spans="1:11" ht="12.75" customHeight="1">
      <c r="A76" s="33" t="s">
        <v>55</v>
      </c>
      <c r="B76" s="33" t="s">
        <v>60</v>
      </c>
      <c r="C76" s="33" t="s">
        <v>351</v>
      </c>
      <c r="D76" s="33" t="s">
        <v>394</v>
      </c>
      <c r="E76" s="33" t="s">
        <v>57</v>
      </c>
      <c r="F76" s="47" t="s">
        <v>319</v>
      </c>
      <c r="G76" s="81"/>
      <c r="H76" s="81"/>
      <c r="I76" s="261">
        <v>0</v>
      </c>
      <c r="J76" s="318">
        <v>0</v>
      </c>
      <c r="K76" s="211">
        <v>0</v>
      </c>
    </row>
    <row r="77" spans="1:11" s="46" customFormat="1" ht="14.25" customHeight="1">
      <c r="A77" s="390" t="s">
        <v>61</v>
      </c>
      <c r="B77" s="391"/>
      <c r="C77" s="391"/>
      <c r="D77" s="391"/>
      <c r="E77" s="391"/>
      <c r="F77" s="392"/>
      <c r="G77" s="76">
        <f>G11+G18+G28+G32+G40+G47+G52+G62+G73</f>
        <v>15310</v>
      </c>
      <c r="H77" s="76">
        <f>H11+H18+H28+H32+H40+H47+H52+H62+H73</f>
        <v>0</v>
      </c>
      <c r="I77" s="329">
        <f>I11+I18+I28+I32+I40+I47+I52+I62+I73</f>
        <v>18750.440000000002</v>
      </c>
      <c r="J77" s="329">
        <f>J11+J18+J28+J32+J40+J47+J52+J62+J73+J37</f>
        <v>8068.31576</v>
      </c>
      <c r="K77" s="215">
        <f t="shared" si="0"/>
        <v>43.03000761582128</v>
      </c>
    </row>
    <row r="78" spans="1:11" s="46" customFormat="1" ht="12.75">
      <c r="A78" s="393" t="s">
        <v>423</v>
      </c>
      <c r="B78" s="393"/>
      <c r="C78" s="393"/>
      <c r="D78" s="393"/>
      <c r="E78" s="393"/>
      <c r="F78" s="393"/>
      <c r="G78" s="77">
        <f>G80+G86+G98+G111+G120</f>
        <v>7739</v>
      </c>
      <c r="H78" s="77">
        <f>H80+H86+H98+H111+H120</f>
        <v>3178.2</v>
      </c>
      <c r="I78" s="330">
        <f>I79</f>
        <v>19660.3</v>
      </c>
      <c r="J78" s="330">
        <f>J79</f>
        <v>8491.538</v>
      </c>
      <c r="K78" s="215">
        <f t="shared" si="0"/>
        <v>43.19129413081184</v>
      </c>
    </row>
    <row r="79" spans="1:11" s="46" customFormat="1" ht="25.5">
      <c r="A79" s="206">
        <v>202</v>
      </c>
      <c r="B79" s="148" t="s">
        <v>392</v>
      </c>
      <c r="C79" s="148" t="s">
        <v>393</v>
      </c>
      <c r="D79" s="148" t="s">
        <v>394</v>
      </c>
      <c r="E79" s="148" t="s">
        <v>395</v>
      </c>
      <c r="F79" s="232" t="s">
        <v>424</v>
      </c>
      <c r="G79" s="83"/>
      <c r="H79" s="83"/>
      <c r="I79" s="327">
        <f>I80+I86+I98+I111</f>
        <v>19660.3</v>
      </c>
      <c r="J79" s="327">
        <f>J80+J86+J98+J111</f>
        <v>8491.538</v>
      </c>
      <c r="K79" s="211">
        <f t="shared" si="0"/>
        <v>43.19129413081184</v>
      </c>
    </row>
    <row r="80" spans="1:11" s="46" customFormat="1" ht="15.75" customHeight="1">
      <c r="A80" s="148" t="s">
        <v>62</v>
      </c>
      <c r="B80" s="148" t="s">
        <v>199</v>
      </c>
      <c r="C80" s="148" t="s">
        <v>393</v>
      </c>
      <c r="D80" s="148" t="s">
        <v>394</v>
      </c>
      <c r="E80" s="148" t="s">
        <v>481</v>
      </c>
      <c r="F80" s="233" t="s">
        <v>34</v>
      </c>
      <c r="G80" s="77">
        <f>G81+G82</f>
        <v>6975.6</v>
      </c>
      <c r="H80" s="77">
        <f>H81+H82</f>
        <v>0</v>
      </c>
      <c r="I80" s="236">
        <f>I81+I82+I83+I84+I85</f>
        <v>15983.4</v>
      </c>
      <c r="J80" s="387">
        <f>J81+J82+J83+J84+J85</f>
        <v>8041.848</v>
      </c>
      <c r="K80" s="211">
        <f t="shared" si="0"/>
        <v>50.31375051616052</v>
      </c>
    </row>
    <row r="81" spans="1:11" ht="25.5">
      <c r="A81" s="33" t="s">
        <v>62</v>
      </c>
      <c r="B81" s="33" t="s">
        <v>35</v>
      </c>
      <c r="C81" s="33" t="s">
        <v>351</v>
      </c>
      <c r="D81" s="33" t="s">
        <v>394</v>
      </c>
      <c r="E81" s="33" t="s">
        <v>481</v>
      </c>
      <c r="F81" s="94" t="s">
        <v>148</v>
      </c>
      <c r="G81" s="83">
        <v>6109.5</v>
      </c>
      <c r="H81" s="83"/>
      <c r="I81" s="236">
        <v>9717</v>
      </c>
      <c r="J81" s="386">
        <v>4858.5</v>
      </c>
      <c r="K81" s="211">
        <f aca="true" t="shared" si="2" ref="K81:K123">J81/I81*100</f>
        <v>50</v>
      </c>
    </row>
    <row r="82" spans="1:11" ht="26.25" customHeight="1">
      <c r="A82" s="33" t="s">
        <v>62</v>
      </c>
      <c r="B82" s="33" t="s">
        <v>36</v>
      </c>
      <c r="C82" s="33" t="s">
        <v>351</v>
      </c>
      <c r="D82" s="33" t="s">
        <v>394</v>
      </c>
      <c r="E82" s="33" t="s">
        <v>481</v>
      </c>
      <c r="F82" s="94" t="s">
        <v>149</v>
      </c>
      <c r="G82" s="83">
        <v>866.1</v>
      </c>
      <c r="H82" s="83"/>
      <c r="I82" s="236">
        <v>5983.9</v>
      </c>
      <c r="J82" s="237">
        <v>2991.948</v>
      </c>
      <c r="K82" s="211">
        <f t="shared" si="2"/>
        <v>49.99996657698157</v>
      </c>
    </row>
    <row r="83" spans="1:11" ht="26.25" customHeight="1">
      <c r="A83" s="33" t="s">
        <v>62</v>
      </c>
      <c r="B83" s="33" t="s">
        <v>462</v>
      </c>
      <c r="C83" s="33" t="s">
        <v>351</v>
      </c>
      <c r="D83" s="33" t="s">
        <v>394</v>
      </c>
      <c r="E83" s="33" t="s">
        <v>481</v>
      </c>
      <c r="F83" s="94" t="s">
        <v>463</v>
      </c>
      <c r="G83" s="83"/>
      <c r="H83" s="83"/>
      <c r="I83" s="236">
        <v>0</v>
      </c>
      <c r="J83" s="237">
        <v>0</v>
      </c>
      <c r="K83" s="211">
        <v>0</v>
      </c>
    </row>
    <row r="84" spans="1:11" ht="26.25" customHeight="1">
      <c r="A84" s="33" t="s">
        <v>62</v>
      </c>
      <c r="B84" s="33" t="s">
        <v>519</v>
      </c>
      <c r="C84" s="33" t="s">
        <v>351</v>
      </c>
      <c r="D84" s="33" t="s">
        <v>394</v>
      </c>
      <c r="E84" s="33" t="s">
        <v>481</v>
      </c>
      <c r="F84" s="94" t="s">
        <v>520</v>
      </c>
      <c r="G84" s="83"/>
      <c r="H84" s="83"/>
      <c r="I84" s="236">
        <v>156.1</v>
      </c>
      <c r="J84" s="237">
        <v>65</v>
      </c>
      <c r="K84" s="211">
        <f t="shared" si="2"/>
        <v>41.639974375400385</v>
      </c>
    </row>
    <row r="85" spans="1:11" ht="26.25" customHeight="1">
      <c r="A85" s="33" t="s">
        <v>62</v>
      </c>
      <c r="B85" s="33" t="s">
        <v>521</v>
      </c>
      <c r="C85" s="33" t="s">
        <v>351</v>
      </c>
      <c r="D85" s="33" t="s">
        <v>394</v>
      </c>
      <c r="E85" s="33" t="s">
        <v>481</v>
      </c>
      <c r="F85" s="94" t="s">
        <v>522</v>
      </c>
      <c r="G85" s="83"/>
      <c r="H85" s="83"/>
      <c r="I85" s="236">
        <v>126.4</v>
      </c>
      <c r="J85" s="237">
        <v>126.4</v>
      </c>
      <c r="K85" s="211">
        <f t="shared" si="2"/>
        <v>100</v>
      </c>
    </row>
    <row r="86" spans="1:11" s="46" customFormat="1" ht="26.25" customHeight="1">
      <c r="A86" s="33" t="s">
        <v>62</v>
      </c>
      <c r="B86" s="33" t="s">
        <v>403</v>
      </c>
      <c r="C86" s="33" t="s">
        <v>393</v>
      </c>
      <c r="D86" s="33" t="s">
        <v>394</v>
      </c>
      <c r="E86" s="33" t="s">
        <v>481</v>
      </c>
      <c r="F86" s="51" t="s">
        <v>404</v>
      </c>
      <c r="G86" s="77">
        <f>G92</f>
        <v>0</v>
      </c>
      <c r="H86" s="77">
        <f>H92</f>
        <v>3178.2</v>
      </c>
      <c r="I86" s="327">
        <f>I87+I90+I92+I96+I97+I89</f>
        <v>2729.7</v>
      </c>
      <c r="J86" s="327">
        <f>J87+J90+J92+J96+J97+J89</f>
        <v>0</v>
      </c>
      <c r="K86" s="211">
        <f t="shared" si="2"/>
        <v>0</v>
      </c>
    </row>
    <row r="87" spans="1:11" s="46" customFormat="1" ht="26.25" customHeight="1">
      <c r="A87" s="33" t="s">
        <v>62</v>
      </c>
      <c r="B87" s="33" t="s">
        <v>403</v>
      </c>
      <c r="C87" s="33" t="s">
        <v>393</v>
      </c>
      <c r="D87" s="33" t="s">
        <v>394</v>
      </c>
      <c r="E87" s="33" t="s">
        <v>481</v>
      </c>
      <c r="F87" s="51" t="s">
        <v>452</v>
      </c>
      <c r="G87" s="77"/>
      <c r="H87" s="77"/>
      <c r="I87" s="325">
        <f>I88</f>
        <v>2209.5</v>
      </c>
      <c r="J87" s="325">
        <f>J88</f>
        <v>0</v>
      </c>
      <c r="K87" s="211">
        <f t="shared" si="2"/>
        <v>0</v>
      </c>
    </row>
    <row r="88" spans="1:11" s="46" customFormat="1" ht="26.25" customHeight="1">
      <c r="A88" s="33" t="s">
        <v>62</v>
      </c>
      <c r="B88" s="33" t="s">
        <v>464</v>
      </c>
      <c r="C88" s="33" t="s">
        <v>351</v>
      </c>
      <c r="D88" s="33" t="s">
        <v>394</v>
      </c>
      <c r="E88" s="33" t="s">
        <v>481</v>
      </c>
      <c r="F88" s="51" t="s">
        <v>465</v>
      </c>
      <c r="G88" s="77"/>
      <c r="H88" s="77"/>
      <c r="I88" s="325">
        <v>2209.5</v>
      </c>
      <c r="J88" s="325">
        <v>0</v>
      </c>
      <c r="K88" s="211">
        <f t="shared" si="2"/>
        <v>0</v>
      </c>
    </row>
    <row r="89" spans="1:11" s="46" customFormat="1" ht="25.5">
      <c r="A89" s="33" t="s">
        <v>62</v>
      </c>
      <c r="B89" s="33" t="s">
        <v>562</v>
      </c>
      <c r="C89" s="33" t="s">
        <v>351</v>
      </c>
      <c r="D89" s="33" t="s">
        <v>394</v>
      </c>
      <c r="E89" s="33" t="s">
        <v>481</v>
      </c>
      <c r="F89" s="106" t="s">
        <v>563</v>
      </c>
      <c r="G89" s="77"/>
      <c r="H89" s="77"/>
      <c r="I89" s="325">
        <v>20.2</v>
      </c>
      <c r="J89" s="325">
        <v>0</v>
      </c>
      <c r="K89" s="211">
        <f t="shared" si="2"/>
        <v>0</v>
      </c>
    </row>
    <row r="90" spans="1:11" s="46" customFormat="1" ht="25.5">
      <c r="A90" s="33" t="s">
        <v>62</v>
      </c>
      <c r="B90" s="33" t="s">
        <v>403</v>
      </c>
      <c r="C90" s="33" t="s">
        <v>393</v>
      </c>
      <c r="D90" s="33" t="s">
        <v>394</v>
      </c>
      <c r="E90" s="33" t="s">
        <v>481</v>
      </c>
      <c r="F90" s="326" t="s">
        <v>467</v>
      </c>
      <c r="G90" s="77"/>
      <c r="H90" s="77"/>
      <c r="I90" s="325">
        <f>I91</f>
        <v>0</v>
      </c>
      <c r="J90" s="325">
        <f>J91</f>
        <v>0</v>
      </c>
      <c r="K90" s="211">
        <v>0</v>
      </c>
    </row>
    <row r="91" spans="1:11" s="46" customFormat="1" ht="25.5">
      <c r="A91" s="33" t="s">
        <v>62</v>
      </c>
      <c r="B91" s="33" t="s">
        <v>466</v>
      </c>
      <c r="C91" s="33" t="s">
        <v>351</v>
      </c>
      <c r="D91" s="33" t="s">
        <v>394</v>
      </c>
      <c r="E91" s="33" t="s">
        <v>481</v>
      </c>
      <c r="F91" s="326" t="s">
        <v>467</v>
      </c>
      <c r="G91" s="77"/>
      <c r="H91" s="77"/>
      <c r="I91" s="325">
        <v>0</v>
      </c>
      <c r="J91" s="325">
        <v>0</v>
      </c>
      <c r="K91" s="211">
        <v>0</v>
      </c>
    </row>
    <row r="92" spans="1:11" s="46" customFormat="1" ht="12.75" hidden="1">
      <c r="A92" s="33" t="s">
        <v>62</v>
      </c>
      <c r="B92" s="33" t="s">
        <v>405</v>
      </c>
      <c r="C92" s="33" t="s">
        <v>393</v>
      </c>
      <c r="D92" s="33" t="s">
        <v>394</v>
      </c>
      <c r="E92" s="33" t="s">
        <v>63</v>
      </c>
      <c r="F92" s="22" t="s">
        <v>406</v>
      </c>
      <c r="G92" s="83">
        <f>G93</f>
        <v>0</v>
      </c>
      <c r="H92" s="83">
        <f>H93</f>
        <v>3178.2</v>
      </c>
      <c r="I92" s="325">
        <f>I93</f>
        <v>0</v>
      </c>
      <c r="J92" s="325">
        <f>J93</f>
        <v>0</v>
      </c>
      <c r="K92" s="211" t="e">
        <f t="shared" si="2"/>
        <v>#DIV/0!</v>
      </c>
    </row>
    <row r="93" spans="1:11" s="46" customFormat="1" ht="12.75" hidden="1">
      <c r="A93" s="33" t="s">
        <v>62</v>
      </c>
      <c r="B93" s="33" t="s">
        <v>405</v>
      </c>
      <c r="C93" s="33" t="s">
        <v>351</v>
      </c>
      <c r="D93" s="33" t="s">
        <v>394</v>
      </c>
      <c r="E93" s="33" t="s">
        <v>63</v>
      </c>
      <c r="F93" s="94" t="s">
        <v>407</v>
      </c>
      <c r="G93" s="83"/>
      <c r="H93" s="83">
        <v>3178.2</v>
      </c>
      <c r="I93" s="325">
        <v>0</v>
      </c>
      <c r="J93" s="325">
        <v>0</v>
      </c>
      <c r="K93" s="211" t="e">
        <f t="shared" si="2"/>
        <v>#DIV/0!</v>
      </c>
    </row>
    <row r="94" spans="1:11" s="46" customFormat="1" ht="78" customHeight="1" hidden="1">
      <c r="A94" s="33"/>
      <c r="B94" s="33"/>
      <c r="C94" s="33"/>
      <c r="D94" s="33"/>
      <c r="E94" s="33"/>
      <c r="F94" s="51"/>
      <c r="G94" s="81"/>
      <c r="H94" s="81"/>
      <c r="I94" s="261"/>
      <c r="J94" s="213"/>
      <c r="K94" s="211" t="e">
        <f t="shared" si="2"/>
        <v>#DIV/0!</v>
      </c>
    </row>
    <row r="95" spans="1:11" s="46" customFormat="1" ht="39" customHeight="1" hidden="1">
      <c r="A95" s="41"/>
      <c r="B95" s="41"/>
      <c r="C95" s="41"/>
      <c r="D95" s="41"/>
      <c r="E95" s="41"/>
      <c r="F95" s="78"/>
      <c r="G95" s="81"/>
      <c r="H95" s="81"/>
      <c r="I95" s="261"/>
      <c r="J95" s="213"/>
      <c r="K95" s="211" t="e">
        <f t="shared" si="2"/>
        <v>#DIV/0!</v>
      </c>
    </row>
    <row r="96" spans="1:11" s="46" customFormat="1" ht="39" customHeight="1">
      <c r="A96" s="41" t="s">
        <v>62</v>
      </c>
      <c r="B96" s="41" t="s">
        <v>540</v>
      </c>
      <c r="C96" s="41" t="s">
        <v>351</v>
      </c>
      <c r="D96" s="41" t="s">
        <v>394</v>
      </c>
      <c r="E96" s="41" t="s">
        <v>481</v>
      </c>
      <c r="F96" s="78" t="s">
        <v>541</v>
      </c>
      <c r="G96" s="81"/>
      <c r="H96" s="81"/>
      <c r="I96" s="261">
        <v>500</v>
      </c>
      <c r="J96" s="213">
        <v>0</v>
      </c>
      <c r="K96" s="211">
        <f t="shared" si="2"/>
        <v>0</v>
      </c>
    </row>
    <row r="97" spans="1:11" s="46" customFormat="1" ht="18.75" customHeight="1">
      <c r="A97" s="41" t="s">
        <v>62</v>
      </c>
      <c r="B97" s="41" t="s">
        <v>405</v>
      </c>
      <c r="C97" s="41" t="s">
        <v>351</v>
      </c>
      <c r="D97" s="41" t="s">
        <v>394</v>
      </c>
      <c r="E97" s="41" t="s">
        <v>481</v>
      </c>
      <c r="F97" s="78" t="s">
        <v>407</v>
      </c>
      <c r="G97" s="81"/>
      <c r="H97" s="81"/>
      <c r="I97" s="261">
        <v>0</v>
      </c>
      <c r="J97" s="213">
        <v>0</v>
      </c>
      <c r="K97" s="211">
        <v>0</v>
      </c>
    </row>
    <row r="98" spans="1:11" s="46" customFormat="1" ht="18.75" customHeight="1">
      <c r="A98" s="33" t="s">
        <v>62</v>
      </c>
      <c r="B98" s="33" t="s">
        <v>200</v>
      </c>
      <c r="C98" s="33" t="s">
        <v>393</v>
      </c>
      <c r="D98" s="33" t="s">
        <v>394</v>
      </c>
      <c r="E98" s="33" t="s">
        <v>481</v>
      </c>
      <c r="F98" s="51" t="s">
        <v>72</v>
      </c>
      <c r="G98" s="77">
        <f>G99+G103+G104</f>
        <v>763.4000000000001</v>
      </c>
      <c r="H98" s="77">
        <f>H99+H103+H104</f>
        <v>0</v>
      </c>
      <c r="I98" s="327">
        <f>I99+I103+I104</f>
        <v>947.2</v>
      </c>
      <c r="J98" s="237">
        <f>J99+J103+J104</f>
        <v>449.69000000000005</v>
      </c>
      <c r="K98" s="211">
        <f t="shared" si="2"/>
        <v>47.4757179054054</v>
      </c>
    </row>
    <row r="99" spans="1:11" s="30" customFormat="1" ht="30" customHeight="1">
      <c r="A99" s="31" t="s">
        <v>62</v>
      </c>
      <c r="B99" s="31" t="s">
        <v>39</v>
      </c>
      <c r="C99" s="31" t="s">
        <v>393</v>
      </c>
      <c r="D99" s="31" t="s">
        <v>394</v>
      </c>
      <c r="E99" s="31" t="s">
        <v>481</v>
      </c>
      <c r="F99" s="120" t="s">
        <v>73</v>
      </c>
      <c r="G99" s="80">
        <f>G100</f>
        <v>33.5</v>
      </c>
      <c r="H99" s="80">
        <f>H100</f>
        <v>0</v>
      </c>
      <c r="I99" s="321">
        <f>I100</f>
        <v>46.9</v>
      </c>
      <c r="J99" s="212">
        <f>J100</f>
        <v>0</v>
      </c>
      <c r="K99" s="230">
        <f t="shared" si="2"/>
        <v>0</v>
      </c>
    </row>
    <row r="100" spans="1:11" ht="28.5" customHeight="1" hidden="1">
      <c r="A100" s="33" t="s">
        <v>62</v>
      </c>
      <c r="B100" s="33" t="s">
        <v>39</v>
      </c>
      <c r="C100" s="33" t="s">
        <v>351</v>
      </c>
      <c r="D100" s="33" t="s">
        <v>394</v>
      </c>
      <c r="E100" s="33" t="s">
        <v>63</v>
      </c>
      <c r="F100" s="94" t="s">
        <v>235</v>
      </c>
      <c r="G100" s="81">
        <f>G101+G102</f>
        <v>33.5</v>
      </c>
      <c r="H100" s="81">
        <f>H101+H102</f>
        <v>0</v>
      </c>
      <c r="I100" s="320">
        <f>I101+I102</f>
        <v>46.9</v>
      </c>
      <c r="J100" s="213">
        <f>J101+J102</f>
        <v>0</v>
      </c>
      <c r="K100" s="211">
        <f t="shared" si="2"/>
        <v>0</v>
      </c>
    </row>
    <row r="101" spans="1:11" ht="31.5" customHeight="1">
      <c r="A101" s="33" t="s">
        <v>62</v>
      </c>
      <c r="B101" s="33" t="s">
        <v>39</v>
      </c>
      <c r="C101" s="33" t="s">
        <v>351</v>
      </c>
      <c r="D101" s="33" t="s">
        <v>394</v>
      </c>
      <c r="E101" s="33" t="s">
        <v>481</v>
      </c>
      <c r="F101" s="52" t="s">
        <v>64</v>
      </c>
      <c r="G101" s="81">
        <v>1</v>
      </c>
      <c r="H101" s="81"/>
      <c r="I101" s="320">
        <v>3.9</v>
      </c>
      <c r="J101" s="213">
        <v>0</v>
      </c>
      <c r="K101" s="211">
        <f t="shared" si="2"/>
        <v>0</v>
      </c>
    </row>
    <row r="102" spans="1:11" ht="53.25" customHeight="1">
      <c r="A102" s="33" t="s">
        <v>62</v>
      </c>
      <c r="B102" s="33" t="s">
        <v>39</v>
      </c>
      <c r="C102" s="33" t="s">
        <v>351</v>
      </c>
      <c r="D102" s="33" t="s">
        <v>394</v>
      </c>
      <c r="E102" s="33" t="s">
        <v>481</v>
      </c>
      <c r="F102" s="52" t="s">
        <v>65</v>
      </c>
      <c r="G102" s="81">
        <v>32.5</v>
      </c>
      <c r="H102" s="81"/>
      <c r="I102" s="320">
        <v>43</v>
      </c>
      <c r="J102" s="213">
        <v>0</v>
      </c>
      <c r="K102" s="211">
        <f t="shared" si="2"/>
        <v>0</v>
      </c>
    </row>
    <row r="103" spans="1:11" s="30" customFormat="1" ht="30" customHeight="1">
      <c r="A103" s="33" t="s">
        <v>62</v>
      </c>
      <c r="B103" s="33" t="s">
        <v>38</v>
      </c>
      <c r="C103" s="33" t="s">
        <v>351</v>
      </c>
      <c r="D103" s="33" t="s">
        <v>394</v>
      </c>
      <c r="E103" s="33" t="s">
        <v>481</v>
      </c>
      <c r="F103" s="94" t="s">
        <v>186</v>
      </c>
      <c r="G103" s="81">
        <v>580.7</v>
      </c>
      <c r="H103" s="81"/>
      <c r="I103" s="320">
        <v>732.6</v>
      </c>
      <c r="J103" s="388">
        <v>366.29</v>
      </c>
      <c r="K103" s="211">
        <f t="shared" si="2"/>
        <v>49.998634998635</v>
      </c>
    </row>
    <row r="104" spans="1:11" s="30" customFormat="1" ht="26.25" customHeight="1">
      <c r="A104" s="33" t="s">
        <v>62</v>
      </c>
      <c r="B104" s="33" t="s">
        <v>37</v>
      </c>
      <c r="C104" s="33" t="s">
        <v>351</v>
      </c>
      <c r="D104" s="33" t="s">
        <v>394</v>
      </c>
      <c r="E104" s="33" t="s">
        <v>481</v>
      </c>
      <c r="F104" s="94" t="s">
        <v>185</v>
      </c>
      <c r="G104" s="81">
        <v>149.2</v>
      </c>
      <c r="H104" s="81"/>
      <c r="I104" s="320">
        <v>167.7</v>
      </c>
      <c r="J104" s="388">
        <v>83.4</v>
      </c>
      <c r="K104" s="211">
        <f t="shared" si="2"/>
        <v>49.731663685152064</v>
      </c>
    </row>
    <row r="105" spans="1:11" s="30" customFormat="1" ht="30" customHeight="1" hidden="1">
      <c r="A105" s="33" t="s">
        <v>62</v>
      </c>
      <c r="B105" s="33" t="s">
        <v>38</v>
      </c>
      <c r="C105" s="33" t="s">
        <v>351</v>
      </c>
      <c r="D105" s="33" t="s">
        <v>394</v>
      </c>
      <c r="E105" s="33" t="s">
        <v>63</v>
      </c>
      <c r="F105" s="94" t="s">
        <v>186</v>
      </c>
      <c r="G105" s="81"/>
      <c r="H105" s="81"/>
      <c r="I105" s="320"/>
      <c r="J105" s="213"/>
      <c r="K105" s="211" t="e">
        <f t="shared" si="2"/>
        <v>#DIV/0!</v>
      </c>
    </row>
    <row r="106" spans="1:11" s="30" customFormat="1" ht="30" customHeight="1" hidden="1">
      <c r="A106" s="31" t="s">
        <v>62</v>
      </c>
      <c r="B106" s="31" t="s">
        <v>39</v>
      </c>
      <c r="C106" s="31" t="s">
        <v>393</v>
      </c>
      <c r="D106" s="31" t="s">
        <v>394</v>
      </c>
      <c r="E106" s="31" t="s">
        <v>63</v>
      </c>
      <c r="F106" s="120" t="s">
        <v>73</v>
      </c>
      <c r="G106" s="80"/>
      <c r="H106" s="80"/>
      <c r="I106" s="321"/>
      <c r="J106" s="212"/>
      <c r="K106" s="211" t="e">
        <f t="shared" si="2"/>
        <v>#DIV/0!</v>
      </c>
    </row>
    <row r="107" spans="1:11" ht="28.5" customHeight="1" hidden="1">
      <c r="A107" s="33" t="s">
        <v>62</v>
      </c>
      <c r="B107" s="33" t="s">
        <v>39</v>
      </c>
      <c r="C107" s="33" t="s">
        <v>351</v>
      </c>
      <c r="D107" s="33" t="s">
        <v>394</v>
      </c>
      <c r="E107" s="33" t="s">
        <v>63</v>
      </c>
      <c r="F107" s="94" t="s">
        <v>235</v>
      </c>
      <c r="G107" s="81"/>
      <c r="H107" s="81"/>
      <c r="I107" s="320"/>
      <c r="J107" s="213"/>
      <c r="K107" s="211" t="e">
        <f t="shared" si="2"/>
        <v>#DIV/0!</v>
      </c>
    </row>
    <row r="108" spans="1:11" ht="31.5" customHeight="1" hidden="1">
      <c r="A108" s="33" t="s">
        <v>62</v>
      </c>
      <c r="B108" s="33" t="s">
        <v>39</v>
      </c>
      <c r="C108" s="33" t="s">
        <v>351</v>
      </c>
      <c r="D108" s="33" t="s">
        <v>394</v>
      </c>
      <c r="E108" s="33" t="s">
        <v>63</v>
      </c>
      <c r="F108" s="52" t="s">
        <v>64</v>
      </c>
      <c r="G108" s="81"/>
      <c r="H108" s="81"/>
      <c r="I108" s="320"/>
      <c r="J108" s="213"/>
      <c r="K108" s="211" t="e">
        <f t="shared" si="2"/>
        <v>#DIV/0!</v>
      </c>
    </row>
    <row r="109" spans="1:11" ht="53.25" customHeight="1" hidden="1">
      <c r="A109" s="33" t="s">
        <v>62</v>
      </c>
      <c r="B109" s="33" t="s">
        <v>39</v>
      </c>
      <c r="C109" s="33" t="s">
        <v>351</v>
      </c>
      <c r="D109" s="33" t="s">
        <v>394</v>
      </c>
      <c r="E109" s="33" t="s">
        <v>63</v>
      </c>
      <c r="F109" s="52" t="s">
        <v>65</v>
      </c>
      <c r="G109" s="81"/>
      <c r="H109" s="81"/>
      <c r="I109" s="320"/>
      <c r="J109" s="213"/>
      <c r="K109" s="211" t="e">
        <f t="shared" si="2"/>
        <v>#DIV/0!</v>
      </c>
    </row>
    <row r="110" spans="1:11" ht="15" customHeight="1" hidden="1">
      <c r="A110" s="33" t="s">
        <v>62</v>
      </c>
      <c r="B110" s="33" t="s">
        <v>321</v>
      </c>
      <c r="C110" s="33" t="s">
        <v>351</v>
      </c>
      <c r="D110" s="33" t="s">
        <v>394</v>
      </c>
      <c r="E110" s="33" t="s">
        <v>63</v>
      </c>
      <c r="F110" s="94" t="s">
        <v>196</v>
      </c>
      <c r="G110" s="81"/>
      <c r="H110" s="81"/>
      <c r="I110" s="320"/>
      <c r="J110" s="213"/>
      <c r="K110" s="211" t="e">
        <f t="shared" si="2"/>
        <v>#DIV/0!</v>
      </c>
    </row>
    <row r="111" spans="1:11" ht="12.75" customHeight="1">
      <c r="A111" s="28" t="s">
        <v>62</v>
      </c>
      <c r="B111" s="28" t="s">
        <v>21</v>
      </c>
      <c r="C111" s="28" t="s">
        <v>351</v>
      </c>
      <c r="D111" s="28" t="s">
        <v>394</v>
      </c>
      <c r="E111" s="28" t="s">
        <v>395</v>
      </c>
      <c r="F111" s="53" t="s">
        <v>95</v>
      </c>
      <c r="G111" s="73">
        <f>G113+G118</f>
        <v>0</v>
      </c>
      <c r="H111" s="73">
        <f>H113+H118</f>
        <v>0</v>
      </c>
      <c r="I111" s="357">
        <f>I113+I118+I117</f>
        <v>0</v>
      </c>
      <c r="J111" s="357">
        <f>J113+J118+J117</f>
        <v>0</v>
      </c>
      <c r="K111" s="211">
        <v>0</v>
      </c>
    </row>
    <row r="112" spans="1:11" ht="54.75" customHeight="1" hidden="1">
      <c r="A112" s="33" t="s">
        <v>62</v>
      </c>
      <c r="B112" s="33" t="s">
        <v>322</v>
      </c>
      <c r="C112" s="33" t="s">
        <v>351</v>
      </c>
      <c r="D112" s="33" t="s">
        <v>394</v>
      </c>
      <c r="E112" s="33" t="s">
        <v>63</v>
      </c>
      <c r="F112" s="94" t="s">
        <v>197</v>
      </c>
      <c r="G112" s="81"/>
      <c r="H112" s="81"/>
      <c r="I112" s="320"/>
      <c r="J112" s="318"/>
      <c r="K112" s="211" t="e">
        <f t="shared" si="2"/>
        <v>#DIV/0!</v>
      </c>
    </row>
    <row r="113" spans="1:11" s="46" customFormat="1" ht="38.25" hidden="1">
      <c r="A113" s="33" t="s">
        <v>62</v>
      </c>
      <c r="B113" s="33" t="s">
        <v>66</v>
      </c>
      <c r="C113" s="33" t="s">
        <v>351</v>
      </c>
      <c r="D113" s="33" t="s">
        <v>394</v>
      </c>
      <c r="E113" s="33" t="s">
        <v>63</v>
      </c>
      <c r="F113" s="94" t="s">
        <v>198</v>
      </c>
      <c r="G113" s="81"/>
      <c r="H113" s="81"/>
      <c r="I113" s="320"/>
      <c r="J113" s="318"/>
      <c r="K113" s="211" t="e">
        <f t="shared" si="2"/>
        <v>#DIV/0!</v>
      </c>
    </row>
    <row r="114" spans="1:11" s="46" customFormat="1" ht="51" hidden="1">
      <c r="A114" s="33" t="s">
        <v>62</v>
      </c>
      <c r="B114" s="33" t="s">
        <v>323</v>
      </c>
      <c r="C114" s="33" t="s">
        <v>351</v>
      </c>
      <c r="D114" s="33" t="s">
        <v>394</v>
      </c>
      <c r="E114" s="33" t="s">
        <v>63</v>
      </c>
      <c r="F114" s="94" t="s">
        <v>201</v>
      </c>
      <c r="G114" s="81"/>
      <c r="H114" s="81"/>
      <c r="I114" s="320"/>
      <c r="J114" s="318"/>
      <c r="K114" s="211" t="e">
        <f t="shared" si="2"/>
        <v>#DIV/0!</v>
      </c>
    </row>
    <row r="115" spans="1:11" s="46" customFormat="1" ht="38.25" hidden="1">
      <c r="A115" s="33" t="s">
        <v>62</v>
      </c>
      <c r="B115" s="33" t="s">
        <v>324</v>
      </c>
      <c r="C115" s="33" t="s">
        <v>351</v>
      </c>
      <c r="D115" s="33" t="s">
        <v>394</v>
      </c>
      <c r="E115" s="33" t="s">
        <v>63</v>
      </c>
      <c r="F115" s="94" t="s">
        <v>202</v>
      </c>
      <c r="G115" s="81"/>
      <c r="H115" s="81"/>
      <c r="I115" s="320"/>
      <c r="J115" s="318"/>
      <c r="K115" s="211" t="e">
        <f t="shared" si="2"/>
        <v>#DIV/0!</v>
      </c>
    </row>
    <row r="116" spans="1:11" s="46" customFormat="1" ht="51" hidden="1">
      <c r="A116" s="33" t="s">
        <v>62</v>
      </c>
      <c r="B116" s="33" t="s">
        <v>29</v>
      </c>
      <c r="C116" s="33" t="s">
        <v>351</v>
      </c>
      <c r="D116" s="33" t="s">
        <v>394</v>
      </c>
      <c r="E116" s="33" t="s">
        <v>63</v>
      </c>
      <c r="F116" s="94" t="s">
        <v>203</v>
      </c>
      <c r="G116" s="81"/>
      <c r="H116" s="81"/>
      <c r="I116" s="320"/>
      <c r="J116" s="318"/>
      <c r="K116" s="211" t="e">
        <f t="shared" si="2"/>
        <v>#DIV/0!</v>
      </c>
    </row>
    <row r="117" spans="1:11" s="46" customFormat="1" ht="25.5">
      <c r="A117" s="33" t="s">
        <v>62</v>
      </c>
      <c r="B117" s="33" t="s">
        <v>542</v>
      </c>
      <c r="C117" s="33" t="s">
        <v>351</v>
      </c>
      <c r="D117" s="33" t="s">
        <v>394</v>
      </c>
      <c r="E117" s="33" t="s">
        <v>481</v>
      </c>
      <c r="F117" s="106" t="s">
        <v>543</v>
      </c>
      <c r="G117" s="81"/>
      <c r="H117" s="81"/>
      <c r="I117" s="320">
        <v>0</v>
      </c>
      <c r="J117" s="318">
        <v>0</v>
      </c>
      <c r="K117" s="211">
        <v>0</v>
      </c>
    </row>
    <row r="118" spans="1:11" s="46" customFormat="1" ht="31.5" customHeight="1">
      <c r="A118" s="33" t="s">
        <v>62</v>
      </c>
      <c r="B118" s="84" t="s">
        <v>110</v>
      </c>
      <c r="C118" s="33" t="s">
        <v>351</v>
      </c>
      <c r="D118" s="33" t="s">
        <v>394</v>
      </c>
      <c r="E118" s="33" t="s">
        <v>481</v>
      </c>
      <c r="F118" s="94" t="s">
        <v>204</v>
      </c>
      <c r="G118" s="81"/>
      <c r="H118" s="81"/>
      <c r="I118" s="320">
        <v>0</v>
      </c>
      <c r="J118" s="318">
        <v>0</v>
      </c>
      <c r="K118" s="211"/>
    </row>
    <row r="119" spans="1:11" s="46" customFormat="1" ht="31.5" customHeight="1" hidden="1">
      <c r="A119" s="33" t="s">
        <v>62</v>
      </c>
      <c r="B119" s="84" t="s">
        <v>325</v>
      </c>
      <c r="C119" s="33" t="s">
        <v>351</v>
      </c>
      <c r="D119" s="33" t="s">
        <v>394</v>
      </c>
      <c r="E119" s="33" t="s">
        <v>63</v>
      </c>
      <c r="F119" s="93" t="s">
        <v>205</v>
      </c>
      <c r="G119" s="81"/>
      <c r="H119" s="81"/>
      <c r="I119" s="261"/>
      <c r="J119" s="213"/>
      <c r="K119" s="211" t="e">
        <f t="shared" si="2"/>
        <v>#DIV/0!</v>
      </c>
    </row>
    <row r="120" spans="1:11" s="46" customFormat="1" ht="39" customHeight="1">
      <c r="A120" s="28" t="s">
        <v>326</v>
      </c>
      <c r="B120" s="28" t="s">
        <v>392</v>
      </c>
      <c r="C120" s="28" t="s">
        <v>351</v>
      </c>
      <c r="D120" s="28" t="s">
        <v>394</v>
      </c>
      <c r="E120" s="28" t="s">
        <v>395</v>
      </c>
      <c r="F120" s="53" t="s">
        <v>68</v>
      </c>
      <c r="G120" s="73">
        <f>G121</f>
        <v>0</v>
      </c>
      <c r="H120" s="73">
        <f>H121</f>
        <v>0</v>
      </c>
      <c r="I120" s="214">
        <f>I121</f>
        <v>0</v>
      </c>
      <c r="J120" s="358">
        <f>J121+J122</f>
        <v>0</v>
      </c>
      <c r="K120" s="211">
        <v>0</v>
      </c>
    </row>
    <row r="121" spans="1:11" s="46" customFormat="1" ht="70.5" customHeight="1" hidden="1">
      <c r="A121" s="33" t="s">
        <v>326</v>
      </c>
      <c r="B121" s="33" t="s">
        <v>31</v>
      </c>
      <c r="C121" s="33" t="s">
        <v>351</v>
      </c>
      <c r="D121" s="33" t="s">
        <v>394</v>
      </c>
      <c r="E121" s="33" t="s">
        <v>57</v>
      </c>
      <c r="F121" s="94" t="s">
        <v>292</v>
      </c>
      <c r="G121" s="81">
        <v>0</v>
      </c>
      <c r="H121" s="81">
        <v>0</v>
      </c>
      <c r="I121" s="261">
        <v>0</v>
      </c>
      <c r="J121" s="213">
        <v>0</v>
      </c>
      <c r="K121" s="211" t="e">
        <f t="shared" si="2"/>
        <v>#DIV/0!</v>
      </c>
    </row>
    <row r="122" spans="1:11" s="46" customFormat="1" ht="39" customHeight="1">
      <c r="A122" s="33" t="s">
        <v>67</v>
      </c>
      <c r="B122" s="33" t="s">
        <v>31</v>
      </c>
      <c r="C122" s="33" t="s">
        <v>351</v>
      </c>
      <c r="D122" s="33" t="s">
        <v>394</v>
      </c>
      <c r="E122" s="33" t="s">
        <v>481</v>
      </c>
      <c r="F122" s="94" t="s">
        <v>293</v>
      </c>
      <c r="G122" s="81"/>
      <c r="H122" s="81"/>
      <c r="I122" s="261">
        <v>0</v>
      </c>
      <c r="J122" s="318">
        <v>0</v>
      </c>
      <c r="K122" s="211">
        <v>0</v>
      </c>
    </row>
    <row r="123" spans="1:11" ht="12.75">
      <c r="A123" s="28"/>
      <c r="B123" s="28"/>
      <c r="C123" s="28"/>
      <c r="D123" s="28"/>
      <c r="E123" s="28"/>
      <c r="F123" s="29" t="s">
        <v>69</v>
      </c>
      <c r="G123" s="79">
        <f>G77+G78</f>
        <v>23049</v>
      </c>
      <c r="H123" s="79">
        <f>H77+H78</f>
        <v>3178.2</v>
      </c>
      <c r="I123" s="328">
        <f>I77+I78</f>
        <v>38410.740000000005</v>
      </c>
      <c r="J123" s="328">
        <f>J77+J78+J120</f>
        <v>16559.85376</v>
      </c>
      <c r="K123" s="215">
        <f t="shared" si="2"/>
        <v>43.112561122227795</v>
      </c>
    </row>
    <row r="124" spans="1:6" ht="12.75">
      <c r="A124" s="46"/>
      <c r="B124" s="46"/>
      <c r="C124" s="46"/>
      <c r="D124" s="46"/>
      <c r="E124" s="46"/>
      <c r="F124" s="46"/>
    </row>
    <row r="125" spans="7:10" ht="12.75">
      <c r="G125" s="95"/>
      <c r="H125" s="95"/>
      <c r="I125" s="262"/>
      <c r="J125" s="95"/>
    </row>
    <row r="126" spans="7:10" ht="12.75">
      <c r="G126" s="95"/>
      <c r="H126" s="95"/>
      <c r="I126" s="263"/>
      <c r="J126" s="95"/>
    </row>
    <row r="127" spans="7:10" ht="12.75">
      <c r="G127" s="96"/>
      <c r="H127" s="96"/>
      <c r="I127" s="264"/>
      <c r="J127" s="96"/>
    </row>
    <row r="128" spans="7:10" ht="12.75">
      <c r="G128" s="96"/>
      <c r="H128" s="96"/>
      <c r="I128" s="264"/>
      <c r="J128" s="96"/>
    </row>
  </sheetData>
  <sheetProtection/>
  <mergeCells count="7">
    <mergeCell ref="A9:E9"/>
    <mergeCell ref="A77:F77"/>
    <mergeCell ref="A78:F78"/>
    <mergeCell ref="F1:G1"/>
    <mergeCell ref="F3:G3"/>
    <mergeCell ref="A8:E8"/>
    <mergeCell ref="A6:K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6"/>
  <sheetViews>
    <sheetView zoomScalePageLayoutView="0" workbookViewId="0" topLeftCell="A214">
      <selection activeCell="Q304" sqref="Q304"/>
    </sheetView>
  </sheetViews>
  <sheetFormatPr defaultColWidth="9.00390625" defaultRowHeight="12.75"/>
  <cols>
    <col min="1" max="1" width="62.75390625" style="1" customWidth="1"/>
    <col min="2" max="2" width="5.00390625" style="22" customWidth="1"/>
    <col min="3" max="3" width="4.00390625" style="7" customWidth="1"/>
    <col min="4" max="4" width="4.25390625" style="7" customWidth="1"/>
    <col min="5" max="5" width="13.00390625" style="1" customWidth="1"/>
    <col min="6" max="6" width="5.25390625" style="7" customWidth="1"/>
    <col min="7" max="7" width="11.375" style="18" hidden="1" customWidth="1"/>
    <col min="8" max="8" width="12.00390625" style="18" hidden="1" customWidth="1"/>
    <col min="9" max="9" width="10.75390625" style="18" hidden="1" customWidth="1"/>
    <col min="10" max="10" width="12.00390625" style="18" hidden="1" customWidth="1"/>
    <col min="11" max="11" width="17.375" style="16" customWidth="1"/>
    <col min="12" max="12" width="14.625" style="276" customWidth="1"/>
    <col min="13" max="13" width="7.75390625" style="1" customWidth="1"/>
    <col min="14" max="16384" width="9.125" style="1" customWidth="1"/>
  </cols>
  <sheetData>
    <row r="1" spans="1:12" s="5" customFormat="1" ht="15.75">
      <c r="A1" s="10"/>
      <c r="B1" s="97"/>
      <c r="C1" s="397"/>
      <c r="D1" s="397"/>
      <c r="E1" s="397"/>
      <c r="F1" s="397"/>
      <c r="G1" s="397"/>
      <c r="K1" s="228" t="s">
        <v>414</v>
      </c>
      <c r="L1" s="276"/>
    </row>
    <row r="2" spans="1:12" s="5" customFormat="1" ht="15.75">
      <c r="A2" s="10"/>
      <c r="B2" s="97"/>
      <c r="C2" s="201"/>
      <c r="D2" s="201"/>
      <c r="E2" s="201"/>
      <c r="F2" s="201"/>
      <c r="G2" s="201"/>
      <c r="K2" s="228" t="s">
        <v>451</v>
      </c>
      <c r="L2" s="277"/>
    </row>
    <row r="3" spans="1:12" s="5" customFormat="1" ht="15.75">
      <c r="A3" s="10"/>
      <c r="B3" s="97"/>
      <c r="C3" s="201"/>
      <c r="D3" s="201"/>
      <c r="E3" s="201"/>
      <c r="F3" s="201"/>
      <c r="G3" s="201"/>
      <c r="K3" s="228"/>
      <c r="L3" s="277"/>
    </row>
    <row r="4" spans="1:12" s="5" customFormat="1" ht="15.75">
      <c r="A4" s="10"/>
      <c r="B4" s="97"/>
      <c r="C4" s="201"/>
      <c r="D4" s="201"/>
      <c r="E4" s="201"/>
      <c r="F4" s="201"/>
      <c r="G4" s="201"/>
      <c r="K4" s="228" t="s">
        <v>515</v>
      </c>
      <c r="L4" s="277"/>
    </row>
    <row r="5" spans="1:12" s="5" customFormat="1" ht="15.75">
      <c r="A5" s="10"/>
      <c r="B5" s="97"/>
      <c r="C5" s="398"/>
      <c r="D5" s="398"/>
      <c r="E5" s="398"/>
      <c r="F5" s="398"/>
      <c r="G5" s="398"/>
      <c r="L5" s="276"/>
    </row>
    <row r="6" spans="1:12" s="5" customFormat="1" ht="15.75">
      <c r="A6" s="10"/>
      <c r="B6" s="97"/>
      <c r="C6" s="11"/>
      <c r="D6" s="11"/>
      <c r="E6" s="11"/>
      <c r="F6" s="121"/>
      <c r="G6" s="16"/>
      <c r="H6" s="16"/>
      <c r="I6" s="16"/>
      <c r="J6" s="16"/>
      <c r="K6" s="16"/>
      <c r="L6" s="276"/>
    </row>
    <row r="7" spans="1:13" s="5" customFormat="1" ht="32.25" customHeight="1">
      <c r="A7" s="399" t="s">
        <v>573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</row>
    <row r="8" ht="12" customHeight="1"/>
    <row r="9" spans="1:13" s="4" customFormat="1" ht="48.75" customHeight="1">
      <c r="A9" s="87" t="s">
        <v>349</v>
      </c>
      <c r="B9" s="87" t="s">
        <v>224</v>
      </c>
      <c r="C9" s="87" t="s">
        <v>242</v>
      </c>
      <c r="D9" s="87" t="s">
        <v>243</v>
      </c>
      <c r="E9" s="87" t="s">
        <v>244</v>
      </c>
      <c r="F9" s="87" t="s">
        <v>245</v>
      </c>
      <c r="G9" s="122" t="s">
        <v>246</v>
      </c>
      <c r="H9" s="122" t="s">
        <v>190</v>
      </c>
      <c r="I9" s="122" t="s">
        <v>246</v>
      </c>
      <c r="J9" s="122" t="s">
        <v>33</v>
      </c>
      <c r="K9" s="259" t="s">
        <v>569</v>
      </c>
      <c r="L9" s="286" t="s">
        <v>574</v>
      </c>
      <c r="M9" s="207" t="s">
        <v>409</v>
      </c>
    </row>
    <row r="10" spans="1:13" ht="12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104">
        <v>7</v>
      </c>
      <c r="H10" s="104">
        <v>7</v>
      </c>
      <c r="I10" s="104">
        <v>7</v>
      </c>
      <c r="J10" s="104">
        <v>7</v>
      </c>
      <c r="K10" s="287">
        <v>7</v>
      </c>
      <c r="L10" s="287">
        <v>8</v>
      </c>
      <c r="M10" s="104">
        <v>9</v>
      </c>
    </row>
    <row r="11" spans="1:13" s="12" customFormat="1" ht="15" customHeight="1">
      <c r="A11" s="256" t="s">
        <v>354</v>
      </c>
      <c r="B11" s="98" t="s">
        <v>191</v>
      </c>
      <c r="C11" s="125" t="s">
        <v>341</v>
      </c>
      <c r="D11" s="125"/>
      <c r="E11" s="124"/>
      <c r="F11" s="125"/>
      <c r="G11" s="126">
        <f>G12+G20+G28+G57</f>
        <v>9818.760000000002</v>
      </c>
      <c r="H11" s="126">
        <f>H12+H20+H28+H57</f>
        <v>20</v>
      </c>
      <c r="I11" s="126">
        <f>I12+I20+I28+I57</f>
        <v>9838.760000000002</v>
      </c>
      <c r="J11" s="126">
        <f>J12+J20+J28+J57</f>
        <v>0</v>
      </c>
      <c r="K11" s="203">
        <f>K12+K20+K28+K57+K55</f>
        <v>15050.008260000002</v>
      </c>
      <c r="L11" s="203">
        <f>L12+L20+L28+L57+L55</f>
        <v>5877.45326</v>
      </c>
      <c r="M11" s="217">
        <f>L11/K11*100</f>
        <v>39.052824147752325</v>
      </c>
    </row>
    <row r="12" spans="1:13" s="13" customFormat="1" ht="27" customHeight="1">
      <c r="A12" s="70" t="s">
        <v>338</v>
      </c>
      <c r="B12" s="99" t="s">
        <v>191</v>
      </c>
      <c r="C12" s="148" t="s">
        <v>341</v>
      </c>
      <c r="D12" s="148" t="s">
        <v>342</v>
      </c>
      <c r="E12" s="177"/>
      <c r="F12" s="171"/>
      <c r="G12" s="238">
        <f aca="true" t="shared" si="0" ref="G12:L16">G13</f>
        <v>998.4100000000001</v>
      </c>
      <c r="H12" s="238">
        <f t="shared" si="0"/>
        <v>0</v>
      </c>
      <c r="I12" s="238">
        <f t="shared" si="0"/>
        <v>998.4100000000001</v>
      </c>
      <c r="J12" s="238">
        <f t="shared" si="0"/>
        <v>0</v>
      </c>
      <c r="K12" s="205">
        <f t="shared" si="0"/>
        <v>1556.01</v>
      </c>
      <c r="L12" s="205">
        <f t="shared" si="0"/>
        <v>567.06427</v>
      </c>
      <c r="M12" s="216">
        <f aca="true" t="shared" si="1" ref="M12:M90">L12/K12*100</f>
        <v>36.44348493904281</v>
      </c>
    </row>
    <row r="13" spans="1:13" s="5" customFormat="1" ht="30" customHeight="1">
      <c r="A13" s="239" t="s">
        <v>247</v>
      </c>
      <c r="B13" s="107" t="s">
        <v>191</v>
      </c>
      <c r="C13" s="110" t="s">
        <v>341</v>
      </c>
      <c r="D13" s="110" t="s">
        <v>342</v>
      </c>
      <c r="E13" s="111" t="s">
        <v>150</v>
      </c>
      <c r="F13" s="128"/>
      <c r="G13" s="129">
        <f t="shared" si="0"/>
        <v>998.4100000000001</v>
      </c>
      <c r="H13" s="129">
        <f t="shared" si="0"/>
        <v>0</v>
      </c>
      <c r="I13" s="129">
        <f t="shared" si="0"/>
        <v>998.4100000000001</v>
      </c>
      <c r="J13" s="129">
        <f t="shared" si="0"/>
        <v>0</v>
      </c>
      <c r="K13" s="204">
        <f t="shared" si="0"/>
        <v>1556.01</v>
      </c>
      <c r="L13" s="279">
        <f t="shared" si="0"/>
        <v>567.06427</v>
      </c>
      <c r="M13" s="218">
        <f t="shared" si="1"/>
        <v>36.44348493904281</v>
      </c>
    </row>
    <row r="14" spans="1:13" s="5" customFormat="1" ht="15" customHeight="1">
      <c r="A14" s="127" t="s">
        <v>206</v>
      </c>
      <c r="B14" s="107" t="s">
        <v>191</v>
      </c>
      <c r="C14" s="128" t="s">
        <v>341</v>
      </c>
      <c r="D14" s="128" t="s">
        <v>342</v>
      </c>
      <c r="E14" s="111" t="s">
        <v>151</v>
      </c>
      <c r="F14" s="128"/>
      <c r="G14" s="129">
        <f t="shared" si="0"/>
        <v>998.4100000000001</v>
      </c>
      <c r="H14" s="129">
        <f t="shared" si="0"/>
        <v>0</v>
      </c>
      <c r="I14" s="129">
        <f t="shared" si="0"/>
        <v>998.4100000000001</v>
      </c>
      <c r="J14" s="129">
        <f t="shared" si="0"/>
        <v>0</v>
      </c>
      <c r="K14" s="204">
        <f t="shared" si="0"/>
        <v>1556.01</v>
      </c>
      <c r="L14" s="279">
        <f t="shared" si="0"/>
        <v>567.06427</v>
      </c>
      <c r="M14" s="218">
        <f t="shared" si="1"/>
        <v>36.44348493904281</v>
      </c>
    </row>
    <row r="15" spans="1:13" s="5" customFormat="1" ht="27.75" customHeight="1">
      <c r="A15" s="34" t="s">
        <v>207</v>
      </c>
      <c r="B15" s="99" t="s">
        <v>191</v>
      </c>
      <c r="C15" s="148" t="s">
        <v>341</v>
      </c>
      <c r="D15" s="148" t="s">
        <v>342</v>
      </c>
      <c r="E15" s="141" t="s">
        <v>152</v>
      </c>
      <c r="F15" s="171"/>
      <c r="G15" s="238">
        <f t="shared" si="0"/>
        <v>998.4100000000001</v>
      </c>
      <c r="H15" s="238">
        <f t="shared" si="0"/>
        <v>0</v>
      </c>
      <c r="I15" s="238">
        <f t="shared" si="0"/>
        <v>998.4100000000001</v>
      </c>
      <c r="J15" s="238">
        <f t="shared" si="0"/>
        <v>0</v>
      </c>
      <c r="K15" s="205">
        <f t="shared" si="0"/>
        <v>1556.01</v>
      </c>
      <c r="L15" s="278">
        <f t="shared" si="0"/>
        <v>567.06427</v>
      </c>
      <c r="M15" s="216">
        <f t="shared" si="1"/>
        <v>36.44348493904281</v>
      </c>
    </row>
    <row r="16" spans="1:13" s="5" customFormat="1" ht="51">
      <c r="A16" s="130" t="s">
        <v>248</v>
      </c>
      <c r="B16" s="99" t="s">
        <v>191</v>
      </c>
      <c r="C16" s="148" t="s">
        <v>341</v>
      </c>
      <c r="D16" s="148" t="s">
        <v>342</v>
      </c>
      <c r="E16" s="141" t="s">
        <v>152</v>
      </c>
      <c r="F16" s="148" t="s">
        <v>97</v>
      </c>
      <c r="G16" s="238">
        <f t="shared" si="0"/>
        <v>998.4100000000001</v>
      </c>
      <c r="H16" s="238">
        <f t="shared" si="0"/>
        <v>0</v>
      </c>
      <c r="I16" s="238">
        <f t="shared" si="0"/>
        <v>998.4100000000001</v>
      </c>
      <c r="J16" s="238">
        <f t="shared" si="0"/>
        <v>0</v>
      </c>
      <c r="K16" s="331">
        <f t="shared" si="0"/>
        <v>1556.01</v>
      </c>
      <c r="L16" s="331">
        <f t="shared" si="0"/>
        <v>567.06427</v>
      </c>
      <c r="M16" s="216">
        <f t="shared" si="1"/>
        <v>36.44348493904281</v>
      </c>
    </row>
    <row r="17" spans="1:13" s="5" customFormat="1" ht="17.25" customHeight="1">
      <c r="A17" s="130" t="s">
        <v>249</v>
      </c>
      <c r="B17" s="99" t="s">
        <v>191</v>
      </c>
      <c r="C17" s="148" t="s">
        <v>341</v>
      </c>
      <c r="D17" s="148" t="s">
        <v>342</v>
      </c>
      <c r="E17" s="141" t="s">
        <v>152</v>
      </c>
      <c r="F17" s="171" t="s">
        <v>32</v>
      </c>
      <c r="G17" s="238">
        <f aca="true" t="shared" si="2" ref="G17:L17">G18+G19</f>
        <v>998.4100000000001</v>
      </c>
      <c r="H17" s="238">
        <f t="shared" si="2"/>
        <v>0</v>
      </c>
      <c r="I17" s="238">
        <f t="shared" si="2"/>
        <v>998.4100000000001</v>
      </c>
      <c r="J17" s="238">
        <f t="shared" si="2"/>
        <v>0</v>
      </c>
      <c r="K17" s="331">
        <f t="shared" si="2"/>
        <v>1556.01</v>
      </c>
      <c r="L17" s="331">
        <f t="shared" si="2"/>
        <v>567.06427</v>
      </c>
      <c r="M17" s="216">
        <f t="shared" si="1"/>
        <v>36.44348493904281</v>
      </c>
    </row>
    <row r="18" spans="1:13" s="5" customFormat="1" ht="15.75">
      <c r="A18" s="362" t="s">
        <v>208</v>
      </c>
      <c r="B18" s="342" t="s">
        <v>191</v>
      </c>
      <c r="C18" s="354" t="s">
        <v>341</v>
      </c>
      <c r="D18" s="354" t="s">
        <v>342</v>
      </c>
      <c r="E18" s="344" t="s">
        <v>152</v>
      </c>
      <c r="F18" s="354">
        <v>121</v>
      </c>
      <c r="G18" s="240">
        <v>766.83</v>
      </c>
      <c r="H18" s="240"/>
      <c r="I18" s="240">
        <f>G18+H18</f>
        <v>766.83</v>
      </c>
      <c r="J18" s="240"/>
      <c r="K18" s="332">
        <v>1196.02</v>
      </c>
      <c r="L18" s="332">
        <v>418.57122</v>
      </c>
      <c r="M18" s="216">
        <f t="shared" si="1"/>
        <v>34.99700841123058</v>
      </c>
    </row>
    <row r="19" spans="1:13" s="5" customFormat="1" ht="38.25">
      <c r="A19" s="362" t="s">
        <v>210</v>
      </c>
      <c r="B19" s="342" t="s">
        <v>191</v>
      </c>
      <c r="C19" s="354" t="s">
        <v>341</v>
      </c>
      <c r="D19" s="354" t="s">
        <v>342</v>
      </c>
      <c r="E19" s="344" t="s">
        <v>152</v>
      </c>
      <c r="F19" s="354" t="s">
        <v>211</v>
      </c>
      <c r="G19" s="240">
        <v>231.58</v>
      </c>
      <c r="H19" s="240"/>
      <c r="I19" s="240">
        <f>G19+H19</f>
        <v>231.58</v>
      </c>
      <c r="J19" s="240"/>
      <c r="K19" s="332">
        <v>359.99</v>
      </c>
      <c r="L19" s="332">
        <v>148.49305</v>
      </c>
      <c r="M19" s="216">
        <f t="shared" si="1"/>
        <v>41.24921525597933</v>
      </c>
    </row>
    <row r="20" spans="1:13" s="13" customFormat="1" ht="42" customHeight="1">
      <c r="A20" s="70" t="s">
        <v>362</v>
      </c>
      <c r="B20" s="99" t="s">
        <v>191</v>
      </c>
      <c r="C20" s="71" t="s">
        <v>341</v>
      </c>
      <c r="D20" s="71" t="s">
        <v>344</v>
      </c>
      <c r="E20" s="141"/>
      <c r="F20" s="71"/>
      <c r="G20" s="105">
        <f aca="true" t="shared" si="3" ref="G20:L24">G21</f>
        <v>799.37</v>
      </c>
      <c r="H20" s="105">
        <f t="shared" si="3"/>
        <v>0</v>
      </c>
      <c r="I20" s="105">
        <f t="shared" si="3"/>
        <v>799.37</v>
      </c>
      <c r="J20" s="105">
        <f t="shared" si="3"/>
        <v>0</v>
      </c>
      <c r="K20" s="269">
        <f t="shared" si="3"/>
        <v>1027.1</v>
      </c>
      <c r="L20" s="269">
        <f t="shared" si="3"/>
        <v>397.16282</v>
      </c>
      <c r="M20" s="216">
        <f t="shared" si="1"/>
        <v>38.66836919482037</v>
      </c>
    </row>
    <row r="21" spans="1:13" s="5" customFormat="1" ht="27" customHeight="1">
      <c r="A21" s="239" t="s">
        <v>212</v>
      </c>
      <c r="B21" s="99" t="s">
        <v>191</v>
      </c>
      <c r="C21" s="108" t="s">
        <v>341</v>
      </c>
      <c r="D21" s="108" t="s">
        <v>344</v>
      </c>
      <c r="E21" s="111" t="s">
        <v>153</v>
      </c>
      <c r="F21" s="108"/>
      <c r="G21" s="115">
        <f t="shared" si="3"/>
        <v>799.37</v>
      </c>
      <c r="H21" s="115">
        <f t="shared" si="3"/>
        <v>0</v>
      </c>
      <c r="I21" s="115">
        <f t="shared" si="3"/>
        <v>799.37</v>
      </c>
      <c r="J21" s="115">
        <f t="shared" si="3"/>
        <v>0</v>
      </c>
      <c r="K21" s="268">
        <f t="shared" si="3"/>
        <v>1027.1</v>
      </c>
      <c r="L21" s="268">
        <f t="shared" si="3"/>
        <v>397.16282</v>
      </c>
      <c r="M21" s="218">
        <f t="shared" si="1"/>
        <v>38.66836919482037</v>
      </c>
    </row>
    <row r="22" spans="1:13" s="5" customFormat="1" ht="15" customHeight="1">
      <c r="A22" s="241" t="s">
        <v>250</v>
      </c>
      <c r="B22" s="99" t="s">
        <v>191</v>
      </c>
      <c r="C22" s="108" t="s">
        <v>341</v>
      </c>
      <c r="D22" s="108" t="s">
        <v>344</v>
      </c>
      <c r="E22" s="111" t="s">
        <v>154</v>
      </c>
      <c r="F22" s="134"/>
      <c r="G22" s="115">
        <f t="shared" si="3"/>
        <v>799.37</v>
      </c>
      <c r="H22" s="115">
        <f t="shared" si="3"/>
        <v>0</v>
      </c>
      <c r="I22" s="115">
        <f t="shared" si="3"/>
        <v>799.37</v>
      </c>
      <c r="J22" s="115">
        <f t="shared" si="3"/>
        <v>0</v>
      </c>
      <c r="K22" s="268">
        <f t="shared" si="3"/>
        <v>1027.1</v>
      </c>
      <c r="L22" s="268">
        <f t="shared" si="3"/>
        <v>397.16282</v>
      </c>
      <c r="M22" s="218">
        <f t="shared" si="1"/>
        <v>38.66836919482037</v>
      </c>
    </row>
    <row r="23" spans="1:13" s="5" customFormat="1" ht="25.5" customHeight="1">
      <c r="A23" s="34" t="s">
        <v>207</v>
      </c>
      <c r="B23" s="99" t="s">
        <v>191</v>
      </c>
      <c r="C23" s="71" t="s">
        <v>341</v>
      </c>
      <c r="D23" s="71" t="s">
        <v>344</v>
      </c>
      <c r="E23" s="141" t="s">
        <v>155</v>
      </c>
      <c r="F23" s="103"/>
      <c r="G23" s="238">
        <f t="shared" si="3"/>
        <v>799.37</v>
      </c>
      <c r="H23" s="238">
        <f t="shared" si="3"/>
        <v>0</v>
      </c>
      <c r="I23" s="238">
        <f t="shared" si="3"/>
        <v>799.37</v>
      </c>
      <c r="J23" s="238">
        <f t="shared" si="3"/>
        <v>0</v>
      </c>
      <c r="K23" s="331">
        <f t="shared" si="3"/>
        <v>1027.1</v>
      </c>
      <c r="L23" s="331">
        <f t="shared" si="3"/>
        <v>397.16282</v>
      </c>
      <c r="M23" s="216">
        <f t="shared" si="1"/>
        <v>38.66836919482037</v>
      </c>
    </row>
    <row r="24" spans="1:13" s="5" customFormat="1" ht="51">
      <c r="A24" s="130" t="s">
        <v>248</v>
      </c>
      <c r="B24" s="99" t="s">
        <v>191</v>
      </c>
      <c r="C24" s="71" t="s">
        <v>341</v>
      </c>
      <c r="D24" s="71" t="s">
        <v>344</v>
      </c>
      <c r="E24" s="141" t="s">
        <v>155</v>
      </c>
      <c r="F24" s="103" t="s">
        <v>97</v>
      </c>
      <c r="G24" s="238">
        <f t="shared" si="3"/>
        <v>799.37</v>
      </c>
      <c r="H24" s="238">
        <f t="shared" si="3"/>
        <v>0</v>
      </c>
      <c r="I24" s="238">
        <f t="shared" si="3"/>
        <v>799.37</v>
      </c>
      <c r="J24" s="238">
        <f t="shared" si="3"/>
        <v>0</v>
      </c>
      <c r="K24" s="331">
        <f t="shared" si="3"/>
        <v>1027.1</v>
      </c>
      <c r="L24" s="331">
        <f t="shared" si="3"/>
        <v>397.16282</v>
      </c>
      <c r="M24" s="216">
        <f t="shared" si="1"/>
        <v>38.66836919482037</v>
      </c>
    </row>
    <row r="25" spans="1:13" s="5" customFormat="1" ht="17.25" customHeight="1">
      <c r="A25" s="130" t="s">
        <v>249</v>
      </c>
      <c r="B25" s="99" t="s">
        <v>191</v>
      </c>
      <c r="C25" s="71" t="s">
        <v>341</v>
      </c>
      <c r="D25" s="71" t="s">
        <v>344</v>
      </c>
      <c r="E25" s="141" t="s">
        <v>155</v>
      </c>
      <c r="F25" s="103" t="s">
        <v>32</v>
      </c>
      <c r="G25" s="238">
        <f aca="true" t="shared" si="4" ref="G25:L25">G26+G27</f>
        <v>799.37</v>
      </c>
      <c r="H25" s="238">
        <f t="shared" si="4"/>
        <v>0</v>
      </c>
      <c r="I25" s="238">
        <f t="shared" si="4"/>
        <v>799.37</v>
      </c>
      <c r="J25" s="238">
        <f t="shared" si="4"/>
        <v>0</v>
      </c>
      <c r="K25" s="331">
        <f t="shared" si="4"/>
        <v>1027.1</v>
      </c>
      <c r="L25" s="331">
        <f t="shared" si="4"/>
        <v>397.16282</v>
      </c>
      <c r="M25" s="216">
        <f t="shared" si="1"/>
        <v>38.66836919482037</v>
      </c>
    </row>
    <row r="26" spans="1:13" s="5" customFormat="1" ht="15.75">
      <c r="A26" s="362" t="s">
        <v>208</v>
      </c>
      <c r="B26" s="342" t="s">
        <v>191</v>
      </c>
      <c r="C26" s="354" t="s">
        <v>341</v>
      </c>
      <c r="D26" s="354" t="s">
        <v>344</v>
      </c>
      <c r="E26" s="344" t="s">
        <v>155</v>
      </c>
      <c r="F26" s="354">
        <v>121</v>
      </c>
      <c r="G26" s="240">
        <v>613.95</v>
      </c>
      <c r="H26" s="240"/>
      <c r="I26" s="240">
        <f>G26+H26</f>
        <v>613.95</v>
      </c>
      <c r="J26" s="240"/>
      <c r="K26" s="332">
        <v>789.8</v>
      </c>
      <c r="L26" s="332">
        <v>292.512</v>
      </c>
      <c r="M26" s="216">
        <f t="shared" si="1"/>
        <v>37.03621169916435</v>
      </c>
    </row>
    <row r="27" spans="1:13" s="5" customFormat="1" ht="38.25">
      <c r="A27" s="362" t="s">
        <v>210</v>
      </c>
      <c r="B27" s="342" t="s">
        <v>191</v>
      </c>
      <c r="C27" s="354" t="s">
        <v>341</v>
      </c>
      <c r="D27" s="354" t="s">
        <v>344</v>
      </c>
      <c r="E27" s="344" t="s">
        <v>155</v>
      </c>
      <c r="F27" s="354" t="s">
        <v>211</v>
      </c>
      <c r="G27" s="240">
        <v>185.42</v>
      </c>
      <c r="H27" s="240"/>
      <c r="I27" s="240">
        <f>G27+H27</f>
        <v>185.42</v>
      </c>
      <c r="J27" s="240"/>
      <c r="K27" s="332">
        <v>237.3</v>
      </c>
      <c r="L27" s="332">
        <v>104.65082</v>
      </c>
      <c r="M27" s="216">
        <f t="shared" si="1"/>
        <v>44.100640539401596</v>
      </c>
    </row>
    <row r="28" spans="1:13" s="13" customFormat="1" ht="40.5" customHeight="1">
      <c r="A28" s="242" t="s">
        <v>335</v>
      </c>
      <c r="B28" s="99" t="s">
        <v>191</v>
      </c>
      <c r="C28" s="243" t="s">
        <v>341</v>
      </c>
      <c r="D28" s="243" t="s">
        <v>343</v>
      </c>
      <c r="E28" s="141"/>
      <c r="F28" s="243"/>
      <c r="G28" s="114">
        <f aca="true" t="shared" si="5" ref="G28:L28">G29</f>
        <v>7851.780000000001</v>
      </c>
      <c r="H28" s="114">
        <f t="shared" si="5"/>
        <v>0</v>
      </c>
      <c r="I28" s="114">
        <f t="shared" si="5"/>
        <v>7851.780000000001</v>
      </c>
      <c r="J28" s="114">
        <f t="shared" si="5"/>
        <v>0</v>
      </c>
      <c r="K28" s="269">
        <f t="shared" si="5"/>
        <v>12010.198260000001</v>
      </c>
      <c r="L28" s="269">
        <f t="shared" si="5"/>
        <v>4593.33889</v>
      </c>
      <c r="M28" s="216">
        <f t="shared" si="1"/>
        <v>38.24532110596482</v>
      </c>
    </row>
    <row r="29" spans="1:13" s="5" customFormat="1" ht="39.75" customHeight="1">
      <c r="A29" s="109" t="s">
        <v>213</v>
      </c>
      <c r="B29" s="107" t="s">
        <v>191</v>
      </c>
      <c r="C29" s="108" t="s">
        <v>341</v>
      </c>
      <c r="D29" s="108" t="s">
        <v>343</v>
      </c>
      <c r="E29" s="111" t="s">
        <v>156</v>
      </c>
      <c r="F29" s="108"/>
      <c r="G29" s="116">
        <f aca="true" t="shared" si="6" ref="G29:L29">G30+G50</f>
        <v>7851.780000000001</v>
      </c>
      <c r="H29" s="116">
        <f t="shared" si="6"/>
        <v>0</v>
      </c>
      <c r="I29" s="116">
        <f t="shared" si="6"/>
        <v>7851.780000000001</v>
      </c>
      <c r="J29" s="116">
        <f t="shared" si="6"/>
        <v>0</v>
      </c>
      <c r="K29" s="268">
        <f t="shared" si="6"/>
        <v>12010.198260000001</v>
      </c>
      <c r="L29" s="265">
        <f t="shared" si="6"/>
        <v>4593.33889</v>
      </c>
      <c r="M29" s="218">
        <f t="shared" si="1"/>
        <v>38.24532110596482</v>
      </c>
    </row>
    <row r="30" spans="1:13" s="5" customFormat="1" ht="26.25" customHeight="1">
      <c r="A30" s="70" t="s">
        <v>251</v>
      </c>
      <c r="B30" s="99" t="s">
        <v>191</v>
      </c>
      <c r="C30" s="71" t="s">
        <v>341</v>
      </c>
      <c r="D30" s="71" t="s">
        <v>343</v>
      </c>
      <c r="E30" s="141" t="s">
        <v>157</v>
      </c>
      <c r="F30" s="71"/>
      <c r="G30" s="114">
        <f aca="true" t="shared" si="7" ref="G30:L30">G31+G37</f>
        <v>7850.780000000001</v>
      </c>
      <c r="H30" s="114">
        <f t="shared" si="7"/>
        <v>0</v>
      </c>
      <c r="I30" s="114">
        <f t="shared" si="7"/>
        <v>7850.780000000001</v>
      </c>
      <c r="J30" s="114">
        <f t="shared" si="7"/>
        <v>0</v>
      </c>
      <c r="K30" s="269">
        <f t="shared" si="7"/>
        <v>12006.298260000001</v>
      </c>
      <c r="L30" s="266">
        <f t="shared" si="7"/>
        <v>4593.33889</v>
      </c>
      <c r="M30" s="216">
        <f t="shared" si="1"/>
        <v>38.25774431494091</v>
      </c>
    </row>
    <row r="31" spans="1:13" s="5" customFormat="1" ht="27" customHeight="1">
      <c r="A31" s="34" t="s">
        <v>207</v>
      </c>
      <c r="B31" s="99" t="s">
        <v>191</v>
      </c>
      <c r="C31" s="71" t="s">
        <v>341</v>
      </c>
      <c r="D31" s="71" t="s">
        <v>343</v>
      </c>
      <c r="E31" s="141" t="s">
        <v>158</v>
      </c>
      <c r="F31" s="71"/>
      <c r="G31" s="174">
        <f aca="true" t="shared" si="8" ref="G31:L32">G32</f>
        <v>5959.8</v>
      </c>
      <c r="H31" s="174">
        <f t="shared" si="8"/>
        <v>0</v>
      </c>
      <c r="I31" s="174">
        <f t="shared" si="8"/>
        <v>5959.8</v>
      </c>
      <c r="J31" s="174">
        <f t="shared" si="8"/>
        <v>0</v>
      </c>
      <c r="K31" s="294">
        <f t="shared" si="8"/>
        <v>10007.7</v>
      </c>
      <c r="L31" s="281">
        <f t="shared" si="8"/>
        <v>3427.2195300000003</v>
      </c>
      <c r="M31" s="216">
        <f t="shared" si="1"/>
        <v>34.24582601396924</v>
      </c>
    </row>
    <row r="32" spans="1:13" s="5" customFormat="1" ht="43.5" customHeight="1">
      <c r="A32" s="130" t="s">
        <v>248</v>
      </c>
      <c r="B32" s="99" t="s">
        <v>191</v>
      </c>
      <c r="C32" s="71" t="s">
        <v>341</v>
      </c>
      <c r="D32" s="71" t="s">
        <v>343</v>
      </c>
      <c r="E32" s="141" t="s">
        <v>158</v>
      </c>
      <c r="F32" s="71" t="s">
        <v>97</v>
      </c>
      <c r="G32" s="174">
        <f t="shared" si="8"/>
        <v>5959.8</v>
      </c>
      <c r="H32" s="174">
        <f t="shared" si="8"/>
        <v>0</v>
      </c>
      <c r="I32" s="174">
        <f t="shared" si="8"/>
        <v>5959.8</v>
      </c>
      <c r="J32" s="174">
        <f t="shared" si="8"/>
        <v>0</v>
      </c>
      <c r="K32" s="294">
        <f t="shared" si="8"/>
        <v>10007.7</v>
      </c>
      <c r="L32" s="281">
        <f t="shared" si="8"/>
        <v>3427.2195300000003</v>
      </c>
      <c r="M32" s="216">
        <f t="shared" si="1"/>
        <v>34.24582601396924</v>
      </c>
    </row>
    <row r="33" spans="1:13" s="5" customFormat="1" ht="16.5" customHeight="1">
      <c r="A33" s="34" t="s">
        <v>216</v>
      </c>
      <c r="B33" s="99" t="s">
        <v>191</v>
      </c>
      <c r="C33" s="71" t="s">
        <v>341</v>
      </c>
      <c r="D33" s="71" t="s">
        <v>343</v>
      </c>
      <c r="E33" s="141" t="s">
        <v>158</v>
      </c>
      <c r="F33" s="71" t="s">
        <v>32</v>
      </c>
      <c r="G33" s="244">
        <f aca="true" t="shared" si="9" ref="G33:L33">G34+G36+G35</f>
        <v>5959.8</v>
      </c>
      <c r="H33" s="244">
        <f t="shared" si="9"/>
        <v>0</v>
      </c>
      <c r="I33" s="244">
        <f t="shared" si="9"/>
        <v>5959.8</v>
      </c>
      <c r="J33" s="244">
        <f t="shared" si="9"/>
        <v>0</v>
      </c>
      <c r="K33" s="294">
        <f t="shared" si="9"/>
        <v>10007.7</v>
      </c>
      <c r="L33" s="281">
        <f t="shared" si="9"/>
        <v>3427.2195300000003</v>
      </c>
      <c r="M33" s="216">
        <f t="shared" si="1"/>
        <v>34.24582601396924</v>
      </c>
    </row>
    <row r="34" spans="1:13" s="5" customFormat="1" ht="15.75">
      <c r="A34" s="362" t="s">
        <v>208</v>
      </c>
      <c r="B34" s="342" t="s">
        <v>191</v>
      </c>
      <c r="C34" s="343" t="s">
        <v>341</v>
      </c>
      <c r="D34" s="343" t="s">
        <v>343</v>
      </c>
      <c r="E34" s="344" t="s">
        <v>158</v>
      </c>
      <c r="F34" s="343" t="s">
        <v>355</v>
      </c>
      <c r="G34" s="105">
        <v>4158.8</v>
      </c>
      <c r="H34" s="105"/>
      <c r="I34" s="105">
        <f>G34+H34</f>
        <v>4158.8</v>
      </c>
      <c r="J34" s="105"/>
      <c r="K34" s="269">
        <v>7680.4</v>
      </c>
      <c r="L34" s="269">
        <v>2566.50955</v>
      </c>
      <c r="M34" s="216">
        <f t="shared" si="1"/>
        <v>33.41635266392376</v>
      </c>
    </row>
    <row r="35" spans="1:13" s="5" customFormat="1" ht="15.75">
      <c r="A35" s="362" t="s">
        <v>219</v>
      </c>
      <c r="B35" s="342" t="s">
        <v>191</v>
      </c>
      <c r="C35" s="343" t="s">
        <v>341</v>
      </c>
      <c r="D35" s="343" t="s">
        <v>343</v>
      </c>
      <c r="E35" s="344" t="s">
        <v>158</v>
      </c>
      <c r="F35" s="343" t="s">
        <v>356</v>
      </c>
      <c r="G35" s="105">
        <v>1</v>
      </c>
      <c r="H35" s="105"/>
      <c r="I35" s="105">
        <f>G35+H35</f>
        <v>1</v>
      </c>
      <c r="J35" s="105"/>
      <c r="K35" s="269">
        <v>0</v>
      </c>
      <c r="L35" s="269">
        <v>0</v>
      </c>
      <c r="M35" s="216"/>
    </row>
    <row r="36" spans="1:13" s="5" customFormat="1" ht="41.25" customHeight="1">
      <c r="A36" s="362" t="s">
        <v>210</v>
      </c>
      <c r="B36" s="342" t="s">
        <v>191</v>
      </c>
      <c r="C36" s="343" t="s">
        <v>341</v>
      </c>
      <c r="D36" s="343" t="s">
        <v>343</v>
      </c>
      <c r="E36" s="344" t="s">
        <v>158</v>
      </c>
      <c r="F36" s="343" t="s">
        <v>211</v>
      </c>
      <c r="G36" s="105">
        <v>1800</v>
      </c>
      <c r="H36" s="105"/>
      <c r="I36" s="105">
        <f>G36+H36</f>
        <v>1800</v>
      </c>
      <c r="J36" s="105"/>
      <c r="K36" s="269">
        <v>2327.3</v>
      </c>
      <c r="L36" s="269">
        <v>860.70998</v>
      </c>
      <c r="M36" s="216">
        <f t="shared" si="1"/>
        <v>36.98319855626691</v>
      </c>
    </row>
    <row r="37" spans="1:13" s="5" customFormat="1" ht="19.5" customHeight="1">
      <c r="A37" s="362" t="s">
        <v>215</v>
      </c>
      <c r="B37" s="342" t="s">
        <v>191</v>
      </c>
      <c r="C37" s="343" t="s">
        <v>341</v>
      </c>
      <c r="D37" s="343" t="s">
        <v>343</v>
      </c>
      <c r="E37" s="344" t="s">
        <v>159</v>
      </c>
      <c r="F37" s="343"/>
      <c r="G37" s="114">
        <f aca="true" t="shared" si="10" ref="G37:L37">G38+G44</f>
        <v>1890.98</v>
      </c>
      <c r="H37" s="114">
        <f t="shared" si="10"/>
        <v>0</v>
      </c>
      <c r="I37" s="114">
        <f t="shared" si="10"/>
        <v>1890.98</v>
      </c>
      <c r="J37" s="114">
        <f t="shared" si="10"/>
        <v>0</v>
      </c>
      <c r="K37" s="269">
        <f t="shared" si="10"/>
        <v>1998.59826</v>
      </c>
      <c r="L37" s="269">
        <f t="shared" si="10"/>
        <v>1166.11936</v>
      </c>
      <c r="M37" s="216">
        <f t="shared" si="1"/>
        <v>58.34686156486496</v>
      </c>
    </row>
    <row r="38" spans="1:13" s="5" customFormat="1" ht="29.25" customHeight="1">
      <c r="A38" s="341" t="s">
        <v>252</v>
      </c>
      <c r="B38" s="342" t="s">
        <v>191</v>
      </c>
      <c r="C38" s="343" t="s">
        <v>341</v>
      </c>
      <c r="D38" s="343" t="s">
        <v>343</v>
      </c>
      <c r="E38" s="344" t="s">
        <v>159</v>
      </c>
      <c r="F38" s="343" t="s">
        <v>253</v>
      </c>
      <c r="G38" s="114">
        <f aca="true" t="shared" si="11" ref="G38:L38">G39</f>
        <v>1644.98</v>
      </c>
      <c r="H38" s="114">
        <f t="shared" si="11"/>
        <v>0</v>
      </c>
      <c r="I38" s="114">
        <f t="shared" si="11"/>
        <v>1644.98</v>
      </c>
      <c r="J38" s="114">
        <f t="shared" si="11"/>
        <v>0</v>
      </c>
      <c r="K38" s="269">
        <f t="shared" si="11"/>
        <v>1697.3</v>
      </c>
      <c r="L38" s="269">
        <f t="shared" si="11"/>
        <v>947.24329</v>
      </c>
      <c r="M38" s="216">
        <f t="shared" si="1"/>
        <v>55.80883108466388</v>
      </c>
    </row>
    <row r="39" spans="1:13" s="5" customFormat="1" ht="28.5" customHeight="1">
      <c r="A39" s="362" t="s">
        <v>254</v>
      </c>
      <c r="B39" s="342" t="s">
        <v>191</v>
      </c>
      <c r="C39" s="343" t="s">
        <v>341</v>
      </c>
      <c r="D39" s="343" t="s">
        <v>343</v>
      </c>
      <c r="E39" s="344" t="s">
        <v>159</v>
      </c>
      <c r="F39" s="343" t="s">
        <v>217</v>
      </c>
      <c r="G39" s="105">
        <f>G40+G41</f>
        <v>1644.98</v>
      </c>
      <c r="H39" s="105">
        <f>H40+H41</f>
        <v>0</v>
      </c>
      <c r="I39" s="105">
        <f>I40+I41</f>
        <v>1644.98</v>
      </c>
      <c r="J39" s="105">
        <f>J40+J41</f>
        <v>0</v>
      </c>
      <c r="K39" s="269">
        <f>K40+K41+K42+K43</f>
        <v>1697.3</v>
      </c>
      <c r="L39" s="269">
        <f>L40+L41+L42+L43</f>
        <v>947.24329</v>
      </c>
      <c r="M39" s="216">
        <f t="shared" si="1"/>
        <v>55.80883108466388</v>
      </c>
    </row>
    <row r="40" spans="1:13" s="5" customFormat="1" ht="25.5">
      <c r="A40" s="341" t="s">
        <v>357</v>
      </c>
      <c r="B40" s="342" t="s">
        <v>191</v>
      </c>
      <c r="C40" s="343" t="s">
        <v>341</v>
      </c>
      <c r="D40" s="343" t="s">
        <v>343</v>
      </c>
      <c r="E40" s="344" t="s">
        <v>159</v>
      </c>
      <c r="F40" s="343" t="s">
        <v>358</v>
      </c>
      <c r="G40" s="114">
        <f>138.41+21+161.44+1.5</f>
        <v>322.35</v>
      </c>
      <c r="H40" s="114"/>
      <c r="I40" s="114">
        <f>G40+H40</f>
        <v>322.35</v>
      </c>
      <c r="J40" s="114"/>
      <c r="K40" s="269">
        <v>300</v>
      </c>
      <c r="L40" s="269">
        <v>123.49772</v>
      </c>
      <c r="M40" s="216">
        <f t="shared" si="1"/>
        <v>41.16590666666667</v>
      </c>
    </row>
    <row r="41" spans="1:13" s="5" customFormat="1" ht="27" customHeight="1">
      <c r="A41" s="341" t="s">
        <v>25</v>
      </c>
      <c r="B41" s="342" t="s">
        <v>191</v>
      </c>
      <c r="C41" s="343" t="s">
        <v>341</v>
      </c>
      <c r="D41" s="343" t="s">
        <v>343</v>
      </c>
      <c r="E41" s="344" t="s">
        <v>159</v>
      </c>
      <c r="F41" s="343" t="s">
        <v>359</v>
      </c>
      <c r="G41" s="114">
        <f>11+816.93+50.9+122.8+325-4</f>
        <v>1322.6299999999999</v>
      </c>
      <c r="H41" s="114"/>
      <c r="I41" s="114">
        <f>G41+H41</f>
        <v>1322.6299999999999</v>
      </c>
      <c r="J41" s="114"/>
      <c r="K41" s="269">
        <v>665.3</v>
      </c>
      <c r="L41" s="269">
        <v>461.67403</v>
      </c>
      <c r="M41" s="216">
        <f t="shared" si="1"/>
        <v>69.39336088982415</v>
      </c>
    </row>
    <row r="42" spans="1:13" s="5" customFormat="1" ht="27" customHeight="1">
      <c r="A42" s="341" t="s">
        <v>544</v>
      </c>
      <c r="B42" s="342" t="s">
        <v>191</v>
      </c>
      <c r="C42" s="343" t="s">
        <v>341</v>
      </c>
      <c r="D42" s="343" t="s">
        <v>343</v>
      </c>
      <c r="E42" s="344" t="s">
        <v>159</v>
      </c>
      <c r="F42" s="343" t="s">
        <v>545</v>
      </c>
      <c r="G42" s="114"/>
      <c r="H42" s="114"/>
      <c r="I42" s="114"/>
      <c r="J42" s="114"/>
      <c r="K42" s="269">
        <v>732</v>
      </c>
      <c r="L42" s="269">
        <v>362.07154</v>
      </c>
      <c r="M42" s="216">
        <f t="shared" si="1"/>
        <v>49.46332513661203</v>
      </c>
    </row>
    <row r="43" spans="1:13" s="5" customFormat="1" ht="27" customHeight="1">
      <c r="A43" s="341" t="s">
        <v>564</v>
      </c>
      <c r="B43" s="342" t="s">
        <v>191</v>
      </c>
      <c r="C43" s="343" t="s">
        <v>341</v>
      </c>
      <c r="D43" s="343" t="s">
        <v>343</v>
      </c>
      <c r="E43" s="344" t="s">
        <v>565</v>
      </c>
      <c r="F43" s="343" t="s">
        <v>545</v>
      </c>
      <c r="G43" s="114"/>
      <c r="H43" s="114"/>
      <c r="I43" s="114"/>
      <c r="J43" s="114"/>
      <c r="K43" s="269">
        <v>0</v>
      </c>
      <c r="L43" s="269">
        <v>0</v>
      </c>
      <c r="M43" s="216"/>
    </row>
    <row r="44" spans="1:13" s="5" customFormat="1" ht="16.5" customHeight="1">
      <c r="A44" s="341" t="s">
        <v>117</v>
      </c>
      <c r="B44" s="342" t="s">
        <v>191</v>
      </c>
      <c r="C44" s="343" t="s">
        <v>341</v>
      </c>
      <c r="D44" s="343" t="s">
        <v>343</v>
      </c>
      <c r="E44" s="344" t="s">
        <v>159</v>
      </c>
      <c r="F44" s="343" t="s">
        <v>255</v>
      </c>
      <c r="G44" s="105">
        <f aca="true" t="shared" si="12" ref="G44:L44">G45+G47</f>
        <v>246</v>
      </c>
      <c r="H44" s="105">
        <f t="shared" si="12"/>
        <v>0</v>
      </c>
      <c r="I44" s="105">
        <f t="shared" si="12"/>
        <v>246</v>
      </c>
      <c r="J44" s="105">
        <f t="shared" si="12"/>
        <v>0</v>
      </c>
      <c r="K44" s="269">
        <f t="shared" si="12"/>
        <v>301.29826</v>
      </c>
      <c r="L44" s="269">
        <f t="shared" si="12"/>
        <v>218.87607</v>
      </c>
      <c r="M44" s="216">
        <f t="shared" si="1"/>
        <v>72.64431928680902</v>
      </c>
    </row>
    <row r="45" spans="1:13" s="5" customFormat="1" ht="16.5" customHeight="1">
      <c r="A45" s="341" t="s">
        <v>256</v>
      </c>
      <c r="B45" s="342" t="s">
        <v>191</v>
      </c>
      <c r="C45" s="343" t="s">
        <v>341</v>
      </c>
      <c r="D45" s="343" t="s">
        <v>343</v>
      </c>
      <c r="E45" s="344" t="s">
        <v>159</v>
      </c>
      <c r="F45" s="343" t="s">
        <v>257</v>
      </c>
      <c r="G45" s="105">
        <f aca="true" t="shared" si="13" ref="G45:L45">G46</f>
        <v>150</v>
      </c>
      <c r="H45" s="105">
        <f t="shared" si="13"/>
        <v>0</v>
      </c>
      <c r="I45" s="105">
        <f t="shared" si="13"/>
        <v>150</v>
      </c>
      <c r="J45" s="105">
        <f t="shared" si="13"/>
        <v>0</v>
      </c>
      <c r="K45" s="269">
        <f t="shared" si="13"/>
        <v>182</v>
      </c>
      <c r="L45" s="269">
        <f t="shared" si="13"/>
        <v>107.3835</v>
      </c>
      <c r="M45" s="216">
        <f t="shared" si="1"/>
        <v>59.00192307692308</v>
      </c>
    </row>
    <row r="46" spans="1:13" s="5" customFormat="1" ht="21" customHeight="1">
      <c r="A46" s="341" t="s">
        <v>256</v>
      </c>
      <c r="B46" s="342" t="s">
        <v>191</v>
      </c>
      <c r="C46" s="343" t="s">
        <v>341</v>
      </c>
      <c r="D46" s="343" t="s">
        <v>343</v>
      </c>
      <c r="E46" s="344" t="s">
        <v>159</v>
      </c>
      <c r="F46" s="343" t="s">
        <v>291</v>
      </c>
      <c r="G46" s="105">
        <v>150</v>
      </c>
      <c r="H46" s="105"/>
      <c r="I46" s="105">
        <f>G46+H46</f>
        <v>150</v>
      </c>
      <c r="J46" s="105"/>
      <c r="K46" s="269">
        <v>182</v>
      </c>
      <c r="L46" s="269">
        <v>107.3835</v>
      </c>
      <c r="M46" s="216">
        <f t="shared" si="1"/>
        <v>59.00192307692308</v>
      </c>
    </row>
    <row r="47" spans="1:13" s="5" customFormat="1" ht="18" customHeight="1">
      <c r="A47" s="70" t="s">
        <v>259</v>
      </c>
      <c r="B47" s="99" t="s">
        <v>191</v>
      </c>
      <c r="C47" s="71" t="s">
        <v>341</v>
      </c>
      <c r="D47" s="71" t="s">
        <v>343</v>
      </c>
      <c r="E47" s="141" t="s">
        <v>159</v>
      </c>
      <c r="F47" s="71" t="s">
        <v>220</v>
      </c>
      <c r="G47" s="105">
        <f aca="true" t="shared" si="14" ref="G47:L47">G48+G49</f>
        <v>96</v>
      </c>
      <c r="H47" s="105">
        <f t="shared" si="14"/>
        <v>0</v>
      </c>
      <c r="I47" s="105">
        <f t="shared" si="14"/>
        <v>96</v>
      </c>
      <c r="J47" s="105">
        <f t="shared" si="14"/>
        <v>0</v>
      </c>
      <c r="K47" s="269">
        <f t="shared" si="14"/>
        <v>119.29826</v>
      </c>
      <c r="L47" s="269">
        <f t="shared" si="14"/>
        <v>111.49257</v>
      </c>
      <c r="M47" s="216">
        <f t="shared" si="1"/>
        <v>93.45699593606814</v>
      </c>
    </row>
    <row r="48" spans="1:13" s="5" customFormat="1" ht="17.25" customHeight="1">
      <c r="A48" s="341" t="s">
        <v>260</v>
      </c>
      <c r="B48" s="342" t="s">
        <v>191</v>
      </c>
      <c r="C48" s="343" t="s">
        <v>341</v>
      </c>
      <c r="D48" s="343" t="s">
        <v>343</v>
      </c>
      <c r="E48" s="344" t="s">
        <v>159</v>
      </c>
      <c r="F48" s="343" t="s">
        <v>361</v>
      </c>
      <c r="G48" s="105">
        <v>36</v>
      </c>
      <c r="H48" s="105"/>
      <c r="I48" s="105">
        <f>G48+H48</f>
        <v>36</v>
      </c>
      <c r="J48" s="105"/>
      <c r="K48" s="269">
        <v>15</v>
      </c>
      <c r="L48" s="269">
        <v>14.468</v>
      </c>
      <c r="M48" s="216"/>
    </row>
    <row r="49" spans="1:13" s="5" customFormat="1" ht="17.25" customHeight="1">
      <c r="A49" s="341" t="s">
        <v>223</v>
      </c>
      <c r="B49" s="342" t="s">
        <v>191</v>
      </c>
      <c r="C49" s="343" t="s">
        <v>341</v>
      </c>
      <c r="D49" s="343" t="s">
        <v>343</v>
      </c>
      <c r="E49" s="344" t="s">
        <v>214</v>
      </c>
      <c r="F49" s="343" t="s">
        <v>222</v>
      </c>
      <c r="G49" s="105">
        <v>60</v>
      </c>
      <c r="H49" s="105"/>
      <c r="I49" s="105">
        <f>G49+H49</f>
        <v>60</v>
      </c>
      <c r="J49" s="105"/>
      <c r="K49" s="269">
        <v>104.29826</v>
      </c>
      <c r="L49" s="269">
        <v>97.02457</v>
      </c>
      <c r="M49" s="216">
        <f t="shared" si="1"/>
        <v>93.0260677407274</v>
      </c>
    </row>
    <row r="50" spans="1:13" s="5" customFormat="1" ht="29.25" customHeight="1">
      <c r="A50" s="345" t="s">
        <v>261</v>
      </c>
      <c r="B50" s="342" t="s">
        <v>191</v>
      </c>
      <c r="C50" s="347" t="s">
        <v>341</v>
      </c>
      <c r="D50" s="347" t="s">
        <v>343</v>
      </c>
      <c r="E50" s="348" t="s">
        <v>161</v>
      </c>
      <c r="F50" s="347"/>
      <c r="G50" s="115">
        <f aca="true" t="shared" si="15" ref="G50:L53">G51</f>
        <v>1</v>
      </c>
      <c r="H50" s="115">
        <f t="shared" si="15"/>
        <v>0</v>
      </c>
      <c r="I50" s="115">
        <f t="shared" si="15"/>
        <v>1</v>
      </c>
      <c r="J50" s="115">
        <f t="shared" si="15"/>
        <v>0</v>
      </c>
      <c r="K50" s="268">
        <f t="shared" si="15"/>
        <v>3.9</v>
      </c>
      <c r="L50" s="268">
        <f t="shared" si="15"/>
        <v>0</v>
      </c>
      <c r="M50" s="218">
        <f t="shared" si="1"/>
        <v>0</v>
      </c>
    </row>
    <row r="51" spans="1:13" s="5" customFormat="1" ht="30.75" customHeight="1">
      <c r="A51" s="364" t="s">
        <v>226</v>
      </c>
      <c r="B51" s="346" t="s">
        <v>191</v>
      </c>
      <c r="C51" s="347" t="s">
        <v>341</v>
      </c>
      <c r="D51" s="347" t="s">
        <v>343</v>
      </c>
      <c r="E51" s="348" t="s">
        <v>160</v>
      </c>
      <c r="F51" s="347"/>
      <c r="G51" s="115">
        <f t="shared" si="15"/>
        <v>1</v>
      </c>
      <c r="H51" s="115">
        <f t="shared" si="15"/>
        <v>0</v>
      </c>
      <c r="I51" s="115">
        <f t="shared" si="15"/>
        <v>1</v>
      </c>
      <c r="J51" s="115">
        <f t="shared" si="15"/>
        <v>0</v>
      </c>
      <c r="K51" s="115">
        <f t="shared" si="15"/>
        <v>3.9</v>
      </c>
      <c r="L51" s="265">
        <f t="shared" si="15"/>
        <v>0</v>
      </c>
      <c r="M51" s="218">
        <f t="shared" si="1"/>
        <v>0</v>
      </c>
    </row>
    <row r="52" spans="1:13" s="5" customFormat="1" ht="30.75" customHeight="1">
      <c r="A52" s="341" t="s">
        <v>252</v>
      </c>
      <c r="B52" s="342" t="s">
        <v>191</v>
      </c>
      <c r="C52" s="343" t="s">
        <v>341</v>
      </c>
      <c r="D52" s="343" t="s">
        <v>343</v>
      </c>
      <c r="E52" s="344" t="s">
        <v>160</v>
      </c>
      <c r="F52" s="343" t="s">
        <v>253</v>
      </c>
      <c r="G52" s="105">
        <f t="shared" si="15"/>
        <v>1</v>
      </c>
      <c r="H52" s="105">
        <f t="shared" si="15"/>
        <v>0</v>
      </c>
      <c r="I52" s="105">
        <f t="shared" si="15"/>
        <v>1</v>
      </c>
      <c r="J52" s="105">
        <f t="shared" si="15"/>
        <v>0</v>
      </c>
      <c r="K52" s="105">
        <f t="shared" si="15"/>
        <v>3.9</v>
      </c>
      <c r="L52" s="266">
        <f t="shared" si="15"/>
        <v>0</v>
      </c>
      <c r="M52" s="216">
        <f t="shared" si="1"/>
        <v>0</v>
      </c>
    </row>
    <row r="53" spans="1:13" s="5" customFormat="1" ht="30.75" customHeight="1">
      <c r="A53" s="362" t="s">
        <v>254</v>
      </c>
      <c r="B53" s="342" t="s">
        <v>191</v>
      </c>
      <c r="C53" s="343" t="s">
        <v>341</v>
      </c>
      <c r="D53" s="343" t="s">
        <v>343</v>
      </c>
      <c r="E53" s="344" t="s">
        <v>160</v>
      </c>
      <c r="F53" s="343" t="s">
        <v>217</v>
      </c>
      <c r="G53" s="105">
        <f t="shared" si="15"/>
        <v>1</v>
      </c>
      <c r="H53" s="105">
        <f t="shared" si="15"/>
        <v>0</v>
      </c>
      <c r="I53" s="105">
        <f t="shared" si="15"/>
        <v>1</v>
      </c>
      <c r="J53" s="105">
        <f t="shared" si="15"/>
        <v>0</v>
      </c>
      <c r="K53" s="105">
        <f t="shared" si="15"/>
        <v>3.9</v>
      </c>
      <c r="L53" s="266">
        <f t="shared" si="15"/>
        <v>0</v>
      </c>
      <c r="M53" s="216">
        <f t="shared" si="1"/>
        <v>0</v>
      </c>
    </row>
    <row r="54" spans="1:13" s="5" customFormat="1" ht="25.5" customHeight="1">
      <c r="A54" s="341" t="s">
        <v>25</v>
      </c>
      <c r="B54" s="342" t="s">
        <v>191</v>
      </c>
      <c r="C54" s="343" t="s">
        <v>341</v>
      </c>
      <c r="D54" s="343" t="s">
        <v>343</v>
      </c>
      <c r="E54" s="344" t="s">
        <v>160</v>
      </c>
      <c r="F54" s="343" t="s">
        <v>359</v>
      </c>
      <c r="G54" s="105">
        <v>1</v>
      </c>
      <c r="H54" s="105"/>
      <c r="I54" s="105">
        <f>G54+H54</f>
        <v>1</v>
      </c>
      <c r="J54" s="105"/>
      <c r="K54" s="105">
        <v>3.9</v>
      </c>
      <c r="L54" s="266">
        <v>0</v>
      </c>
      <c r="M54" s="216">
        <f t="shared" si="1"/>
        <v>0</v>
      </c>
    </row>
    <row r="55" spans="1:13" s="5" customFormat="1" ht="25.5" customHeight="1">
      <c r="A55" s="345" t="s">
        <v>470</v>
      </c>
      <c r="B55" s="346" t="s">
        <v>191</v>
      </c>
      <c r="C55" s="347" t="s">
        <v>341</v>
      </c>
      <c r="D55" s="347" t="s">
        <v>471</v>
      </c>
      <c r="E55" s="348" t="s">
        <v>161</v>
      </c>
      <c r="F55" s="343"/>
      <c r="G55" s="105"/>
      <c r="H55" s="105"/>
      <c r="I55" s="105"/>
      <c r="J55" s="105"/>
      <c r="K55" s="269">
        <f>K56</f>
        <v>0</v>
      </c>
      <c r="L55" s="269">
        <f>L56</f>
        <v>0</v>
      </c>
      <c r="M55" s="216"/>
    </row>
    <row r="56" spans="1:13" s="5" customFormat="1" ht="25.5" customHeight="1">
      <c r="A56" s="341" t="s">
        <v>25</v>
      </c>
      <c r="B56" s="342" t="s">
        <v>191</v>
      </c>
      <c r="C56" s="343" t="s">
        <v>341</v>
      </c>
      <c r="D56" s="343" t="s">
        <v>471</v>
      </c>
      <c r="E56" s="344" t="s">
        <v>472</v>
      </c>
      <c r="F56" s="343" t="s">
        <v>359</v>
      </c>
      <c r="G56" s="105"/>
      <c r="H56" s="105"/>
      <c r="I56" s="105"/>
      <c r="J56" s="105"/>
      <c r="K56" s="269">
        <v>0</v>
      </c>
      <c r="L56" s="269">
        <v>0</v>
      </c>
      <c r="M56" s="216"/>
    </row>
    <row r="57" spans="1:13" s="3" customFormat="1" ht="14.25" customHeight="1">
      <c r="A57" s="70" t="s">
        <v>363</v>
      </c>
      <c r="B57" s="99" t="s">
        <v>191</v>
      </c>
      <c r="C57" s="59" t="s">
        <v>341</v>
      </c>
      <c r="D57" s="59" t="s">
        <v>351</v>
      </c>
      <c r="E57" s="141"/>
      <c r="F57" s="59"/>
      <c r="G57" s="167">
        <f aca="true" t="shared" si="16" ref="G57:L57">G58+G69</f>
        <v>169.20000000000002</v>
      </c>
      <c r="H57" s="167">
        <f t="shared" si="16"/>
        <v>20</v>
      </c>
      <c r="I57" s="167">
        <f t="shared" si="16"/>
        <v>189.20000000000002</v>
      </c>
      <c r="J57" s="167">
        <f t="shared" si="16"/>
        <v>0</v>
      </c>
      <c r="K57" s="288">
        <f t="shared" si="16"/>
        <v>456.7</v>
      </c>
      <c r="L57" s="289">
        <f t="shared" si="16"/>
        <v>319.88728000000003</v>
      </c>
      <c r="M57" s="218">
        <f t="shared" si="1"/>
        <v>70.04319684694549</v>
      </c>
    </row>
    <row r="58" spans="1:13" s="5" customFormat="1" ht="29.25" customHeight="1">
      <c r="A58" s="109" t="s">
        <v>261</v>
      </c>
      <c r="B58" s="107" t="s">
        <v>191</v>
      </c>
      <c r="C58" s="108" t="s">
        <v>341</v>
      </c>
      <c r="D58" s="108" t="s">
        <v>351</v>
      </c>
      <c r="E58" s="111" t="s">
        <v>161</v>
      </c>
      <c r="F58" s="108"/>
      <c r="G58" s="115">
        <f aca="true" t="shared" si="17" ref="G58:L58">G59</f>
        <v>149.20000000000002</v>
      </c>
      <c r="H58" s="115">
        <f t="shared" si="17"/>
        <v>0</v>
      </c>
      <c r="I58" s="115">
        <f t="shared" si="17"/>
        <v>149.20000000000002</v>
      </c>
      <c r="J58" s="115">
        <f t="shared" si="17"/>
        <v>0</v>
      </c>
      <c r="K58" s="105">
        <f t="shared" si="17"/>
        <v>167.7</v>
      </c>
      <c r="L58" s="266">
        <f t="shared" si="17"/>
        <v>83.4</v>
      </c>
      <c r="M58" s="218">
        <f t="shared" si="1"/>
        <v>49.731663685152064</v>
      </c>
    </row>
    <row r="59" spans="1:13" s="6" customFormat="1" ht="29.25" customHeight="1">
      <c r="A59" s="140" t="s">
        <v>227</v>
      </c>
      <c r="B59" s="99" t="s">
        <v>191</v>
      </c>
      <c r="C59" s="113" t="s">
        <v>341</v>
      </c>
      <c r="D59" s="113" t="s">
        <v>351</v>
      </c>
      <c r="E59" s="111" t="s">
        <v>480</v>
      </c>
      <c r="F59" s="113"/>
      <c r="G59" s="112">
        <f aca="true" t="shared" si="18" ref="G59:L59">G60+G64</f>
        <v>149.20000000000002</v>
      </c>
      <c r="H59" s="112">
        <f t="shared" si="18"/>
        <v>0</v>
      </c>
      <c r="I59" s="112">
        <f t="shared" si="18"/>
        <v>149.20000000000002</v>
      </c>
      <c r="J59" s="112">
        <f t="shared" si="18"/>
        <v>0</v>
      </c>
      <c r="K59" s="244">
        <f t="shared" si="18"/>
        <v>167.7</v>
      </c>
      <c r="L59" s="281">
        <f t="shared" si="18"/>
        <v>83.4</v>
      </c>
      <c r="M59" s="218">
        <f t="shared" si="1"/>
        <v>49.731663685152064</v>
      </c>
    </row>
    <row r="60" spans="1:13" s="6" customFormat="1" ht="43.5" customHeight="1">
      <c r="A60" s="130" t="s">
        <v>248</v>
      </c>
      <c r="B60" s="99" t="s">
        <v>191</v>
      </c>
      <c r="C60" s="59" t="s">
        <v>341</v>
      </c>
      <c r="D60" s="59" t="s">
        <v>351</v>
      </c>
      <c r="E60" s="141" t="s">
        <v>480</v>
      </c>
      <c r="F60" s="59" t="s">
        <v>97</v>
      </c>
      <c r="G60" s="112">
        <f aca="true" t="shared" si="19" ref="G60:L60">G61</f>
        <v>121.4</v>
      </c>
      <c r="H60" s="112">
        <f t="shared" si="19"/>
        <v>0</v>
      </c>
      <c r="I60" s="112">
        <f t="shared" si="19"/>
        <v>121.4</v>
      </c>
      <c r="J60" s="112">
        <f t="shared" si="19"/>
        <v>0</v>
      </c>
      <c r="K60" s="244">
        <f t="shared" si="19"/>
        <v>131.7</v>
      </c>
      <c r="L60" s="281">
        <f t="shared" si="19"/>
        <v>69.0651</v>
      </c>
      <c r="M60" s="216">
        <f t="shared" si="1"/>
        <v>52.44123006833713</v>
      </c>
    </row>
    <row r="61" spans="1:13" ht="17.25" customHeight="1">
      <c r="A61" s="34" t="s">
        <v>216</v>
      </c>
      <c r="B61" s="99" t="s">
        <v>191</v>
      </c>
      <c r="C61" s="59" t="s">
        <v>341</v>
      </c>
      <c r="D61" s="59" t="s">
        <v>351</v>
      </c>
      <c r="E61" s="141" t="s">
        <v>480</v>
      </c>
      <c r="F61" s="59" t="s">
        <v>32</v>
      </c>
      <c r="G61" s="167">
        <f aca="true" t="shared" si="20" ref="G61:L61">G62+G63</f>
        <v>121.4</v>
      </c>
      <c r="H61" s="167">
        <f t="shared" si="20"/>
        <v>0</v>
      </c>
      <c r="I61" s="167">
        <f t="shared" si="20"/>
        <v>121.4</v>
      </c>
      <c r="J61" s="167">
        <f t="shared" si="20"/>
        <v>0</v>
      </c>
      <c r="K61" s="294">
        <f t="shared" si="20"/>
        <v>131.7</v>
      </c>
      <c r="L61" s="281">
        <f t="shared" si="20"/>
        <v>69.0651</v>
      </c>
      <c r="M61" s="216">
        <f t="shared" si="1"/>
        <v>52.44123006833713</v>
      </c>
    </row>
    <row r="62" spans="1:13" s="5" customFormat="1" ht="15.75">
      <c r="A62" s="362" t="s">
        <v>208</v>
      </c>
      <c r="B62" s="342" t="s">
        <v>191</v>
      </c>
      <c r="C62" s="353" t="s">
        <v>341</v>
      </c>
      <c r="D62" s="353" t="s">
        <v>351</v>
      </c>
      <c r="E62" s="344" t="s">
        <v>480</v>
      </c>
      <c r="F62" s="343" t="s">
        <v>355</v>
      </c>
      <c r="G62" s="105">
        <v>93.2</v>
      </c>
      <c r="H62" s="105"/>
      <c r="I62" s="105">
        <f>G62+H62</f>
        <v>93.2</v>
      </c>
      <c r="J62" s="105"/>
      <c r="K62" s="269">
        <v>100.2</v>
      </c>
      <c r="L62" s="269">
        <v>53.3151</v>
      </c>
      <c r="M62" s="216">
        <f t="shared" si="1"/>
        <v>53.20868263473054</v>
      </c>
    </row>
    <row r="63" spans="1:13" s="5" customFormat="1" ht="38.25">
      <c r="A63" s="362" t="s">
        <v>210</v>
      </c>
      <c r="B63" s="342" t="s">
        <v>191</v>
      </c>
      <c r="C63" s="353" t="s">
        <v>341</v>
      </c>
      <c r="D63" s="353" t="s">
        <v>351</v>
      </c>
      <c r="E63" s="344" t="s">
        <v>480</v>
      </c>
      <c r="F63" s="343" t="s">
        <v>211</v>
      </c>
      <c r="G63" s="105">
        <v>28.2</v>
      </c>
      <c r="H63" s="105"/>
      <c r="I63" s="105">
        <f>G63+H63</f>
        <v>28.2</v>
      </c>
      <c r="J63" s="105"/>
      <c r="K63" s="269">
        <v>31.5</v>
      </c>
      <c r="L63" s="269">
        <v>15.75</v>
      </c>
      <c r="M63" s="216">
        <f t="shared" si="1"/>
        <v>50</v>
      </c>
    </row>
    <row r="64" spans="1:13" s="5" customFormat="1" ht="25.5">
      <c r="A64" s="341" t="s">
        <v>252</v>
      </c>
      <c r="B64" s="342" t="s">
        <v>191</v>
      </c>
      <c r="C64" s="353" t="s">
        <v>341</v>
      </c>
      <c r="D64" s="353" t="s">
        <v>351</v>
      </c>
      <c r="E64" s="344" t="s">
        <v>480</v>
      </c>
      <c r="F64" s="343" t="s">
        <v>253</v>
      </c>
      <c r="G64" s="105">
        <f aca="true" t="shared" si="21" ref="G64:L64">G65</f>
        <v>27.8</v>
      </c>
      <c r="H64" s="105">
        <f t="shared" si="21"/>
        <v>0</v>
      </c>
      <c r="I64" s="105">
        <f t="shared" si="21"/>
        <v>27.8</v>
      </c>
      <c r="J64" s="105">
        <f t="shared" si="21"/>
        <v>0</v>
      </c>
      <c r="K64" s="269">
        <f t="shared" si="21"/>
        <v>36</v>
      </c>
      <c r="L64" s="269">
        <f t="shared" si="21"/>
        <v>14.334900000000001</v>
      </c>
      <c r="M64" s="216">
        <f t="shared" si="1"/>
        <v>39.819166666666675</v>
      </c>
    </row>
    <row r="65" spans="1:13" s="5" customFormat="1" ht="25.5">
      <c r="A65" s="362" t="s">
        <v>218</v>
      </c>
      <c r="B65" s="342" t="s">
        <v>191</v>
      </c>
      <c r="C65" s="353" t="s">
        <v>341</v>
      </c>
      <c r="D65" s="353" t="s">
        <v>351</v>
      </c>
      <c r="E65" s="344" t="s">
        <v>480</v>
      </c>
      <c r="F65" s="343" t="s">
        <v>217</v>
      </c>
      <c r="G65" s="105">
        <f>G66+G67</f>
        <v>27.8</v>
      </c>
      <c r="H65" s="105">
        <f>H66+H67</f>
        <v>0</v>
      </c>
      <c r="I65" s="105">
        <f>I66+I67</f>
        <v>27.8</v>
      </c>
      <c r="J65" s="105">
        <f>J66+J67</f>
        <v>0</v>
      </c>
      <c r="K65" s="269">
        <f>K66+K67+K68</f>
        <v>36</v>
      </c>
      <c r="L65" s="269">
        <f>L66+L67+L68</f>
        <v>14.334900000000001</v>
      </c>
      <c r="M65" s="216">
        <f t="shared" si="1"/>
        <v>39.819166666666675</v>
      </c>
    </row>
    <row r="66" spans="1:13" s="5" customFormat="1" ht="25.5">
      <c r="A66" s="341" t="s">
        <v>357</v>
      </c>
      <c r="B66" s="342" t="s">
        <v>191</v>
      </c>
      <c r="C66" s="353" t="s">
        <v>341</v>
      </c>
      <c r="D66" s="353" t="s">
        <v>351</v>
      </c>
      <c r="E66" s="344" t="s">
        <v>480</v>
      </c>
      <c r="F66" s="343" t="s">
        <v>358</v>
      </c>
      <c r="G66" s="244">
        <v>7</v>
      </c>
      <c r="H66" s="244"/>
      <c r="I66" s="244">
        <f>G66+H66</f>
        <v>7</v>
      </c>
      <c r="J66" s="244"/>
      <c r="K66" s="294">
        <v>6</v>
      </c>
      <c r="L66" s="294">
        <v>2.82</v>
      </c>
      <c r="M66" s="216">
        <f t="shared" si="1"/>
        <v>47</v>
      </c>
    </row>
    <row r="67" spans="1:13" s="5" customFormat="1" ht="28.5" customHeight="1">
      <c r="A67" s="341" t="s">
        <v>25</v>
      </c>
      <c r="B67" s="342" t="s">
        <v>191</v>
      </c>
      <c r="C67" s="353" t="s">
        <v>341</v>
      </c>
      <c r="D67" s="353" t="s">
        <v>351</v>
      </c>
      <c r="E67" s="344" t="s">
        <v>480</v>
      </c>
      <c r="F67" s="343" t="s">
        <v>359</v>
      </c>
      <c r="G67" s="105">
        <v>20.8</v>
      </c>
      <c r="H67" s="105"/>
      <c r="I67" s="244">
        <f>G67+H67</f>
        <v>20.8</v>
      </c>
      <c r="J67" s="105"/>
      <c r="K67" s="294">
        <v>10</v>
      </c>
      <c r="L67" s="269">
        <v>0</v>
      </c>
      <c r="M67" s="216">
        <f t="shared" si="1"/>
        <v>0</v>
      </c>
    </row>
    <row r="68" spans="1:13" s="5" customFormat="1" ht="21" customHeight="1">
      <c r="A68" s="341" t="s">
        <v>544</v>
      </c>
      <c r="B68" s="342" t="s">
        <v>191</v>
      </c>
      <c r="C68" s="353" t="s">
        <v>341</v>
      </c>
      <c r="D68" s="353" t="s">
        <v>351</v>
      </c>
      <c r="E68" s="344" t="s">
        <v>480</v>
      </c>
      <c r="F68" s="343" t="s">
        <v>545</v>
      </c>
      <c r="G68" s="105"/>
      <c r="H68" s="105"/>
      <c r="I68" s="244"/>
      <c r="J68" s="105"/>
      <c r="K68" s="294">
        <v>20</v>
      </c>
      <c r="L68" s="269">
        <v>11.5149</v>
      </c>
      <c r="M68" s="216">
        <f t="shared" si="1"/>
        <v>57.57450000000001</v>
      </c>
    </row>
    <row r="69" spans="1:13" s="143" customFormat="1" ht="28.5" customHeight="1">
      <c r="A69" s="345" t="s">
        <v>228</v>
      </c>
      <c r="B69" s="346" t="s">
        <v>191</v>
      </c>
      <c r="C69" s="363" t="s">
        <v>341</v>
      </c>
      <c r="D69" s="363" t="s">
        <v>351</v>
      </c>
      <c r="E69" s="348" t="s">
        <v>163</v>
      </c>
      <c r="F69" s="347"/>
      <c r="G69" s="115">
        <f>G70+G84</f>
        <v>20</v>
      </c>
      <c r="H69" s="115">
        <f>H70+H84</f>
        <v>20</v>
      </c>
      <c r="I69" s="115">
        <f>I70+I84</f>
        <v>40</v>
      </c>
      <c r="J69" s="115">
        <f>J70+J84</f>
        <v>0</v>
      </c>
      <c r="K69" s="268">
        <f>K70+K84+K74+K78+K80</f>
        <v>289</v>
      </c>
      <c r="L69" s="268">
        <f>L70+L84+L74+L78+L80</f>
        <v>236.48728</v>
      </c>
      <c r="M69" s="216">
        <f t="shared" si="1"/>
        <v>81.82950865051903</v>
      </c>
    </row>
    <row r="70" spans="1:13" s="20" customFormat="1" ht="28.5" customHeight="1">
      <c r="A70" s="345" t="s">
        <v>427</v>
      </c>
      <c r="B70" s="346" t="s">
        <v>191</v>
      </c>
      <c r="C70" s="363" t="s">
        <v>341</v>
      </c>
      <c r="D70" s="363" t="s">
        <v>351</v>
      </c>
      <c r="E70" s="348" t="s">
        <v>426</v>
      </c>
      <c r="F70" s="347"/>
      <c r="G70" s="115">
        <f aca="true" t="shared" si="22" ref="G70:L72">G71</f>
        <v>20</v>
      </c>
      <c r="H70" s="115">
        <f t="shared" si="22"/>
        <v>20</v>
      </c>
      <c r="I70" s="115">
        <f t="shared" si="22"/>
        <v>40</v>
      </c>
      <c r="J70" s="115">
        <f t="shared" si="22"/>
        <v>0</v>
      </c>
      <c r="K70" s="268">
        <f t="shared" si="22"/>
        <v>0</v>
      </c>
      <c r="L70" s="265">
        <f t="shared" si="22"/>
        <v>0</v>
      </c>
      <c r="M70" s="216"/>
    </row>
    <row r="71" spans="1:13" s="20" customFormat="1" ht="15.75">
      <c r="A71" s="341" t="s">
        <v>117</v>
      </c>
      <c r="B71" s="342" t="s">
        <v>191</v>
      </c>
      <c r="C71" s="353" t="s">
        <v>341</v>
      </c>
      <c r="D71" s="353" t="s">
        <v>351</v>
      </c>
      <c r="E71" s="344" t="s">
        <v>426</v>
      </c>
      <c r="F71" s="343" t="s">
        <v>255</v>
      </c>
      <c r="G71" s="115">
        <f t="shared" si="22"/>
        <v>20</v>
      </c>
      <c r="H71" s="115">
        <f t="shared" si="22"/>
        <v>20</v>
      </c>
      <c r="I71" s="105">
        <f t="shared" si="22"/>
        <v>40</v>
      </c>
      <c r="J71" s="105">
        <f t="shared" si="22"/>
        <v>0</v>
      </c>
      <c r="K71" s="269">
        <f t="shared" si="22"/>
        <v>0</v>
      </c>
      <c r="L71" s="266">
        <f t="shared" si="22"/>
        <v>0</v>
      </c>
      <c r="M71" s="216"/>
    </row>
    <row r="72" spans="1:13" s="20" customFormat="1" ht="15.75">
      <c r="A72" s="362" t="s">
        <v>428</v>
      </c>
      <c r="B72" s="342" t="s">
        <v>191</v>
      </c>
      <c r="C72" s="353" t="s">
        <v>341</v>
      </c>
      <c r="D72" s="353" t="s">
        <v>351</v>
      </c>
      <c r="E72" s="344" t="s">
        <v>426</v>
      </c>
      <c r="F72" s="343" t="s">
        <v>257</v>
      </c>
      <c r="G72" s="115">
        <f t="shared" si="22"/>
        <v>20</v>
      </c>
      <c r="H72" s="115">
        <f t="shared" si="22"/>
        <v>20</v>
      </c>
      <c r="I72" s="105">
        <f t="shared" si="22"/>
        <v>40</v>
      </c>
      <c r="J72" s="105">
        <f t="shared" si="22"/>
        <v>0</v>
      </c>
      <c r="K72" s="269">
        <f t="shared" si="22"/>
        <v>0</v>
      </c>
      <c r="L72" s="266">
        <f t="shared" si="22"/>
        <v>0</v>
      </c>
      <c r="M72" s="216"/>
    </row>
    <row r="73" spans="1:13" s="5" customFormat="1" ht="27" customHeight="1">
      <c r="A73" s="341" t="s">
        <v>429</v>
      </c>
      <c r="B73" s="342" t="s">
        <v>191</v>
      </c>
      <c r="C73" s="353" t="s">
        <v>341</v>
      </c>
      <c r="D73" s="353" t="s">
        <v>351</v>
      </c>
      <c r="E73" s="344" t="s">
        <v>426</v>
      </c>
      <c r="F73" s="343" t="s">
        <v>291</v>
      </c>
      <c r="G73" s="105">
        <v>20</v>
      </c>
      <c r="H73" s="105">
        <v>20</v>
      </c>
      <c r="I73" s="245">
        <f>G73+H73</f>
        <v>40</v>
      </c>
      <c r="J73" s="245"/>
      <c r="K73" s="269">
        <v>0</v>
      </c>
      <c r="L73" s="269">
        <v>0</v>
      </c>
      <c r="M73" s="216"/>
    </row>
    <row r="74" spans="1:13" s="5" customFormat="1" ht="27" customHeight="1">
      <c r="A74" s="109" t="s">
        <v>229</v>
      </c>
      <c r="B74" s="99" t="s">
        <v>191</v>
      </c>
      <c r="C74" s="103" t="s">
        <v>341</v>
      </c>
      <c r="D74" s="103" t="s">
        <v>351</v>
      </c>
      <c r="E74" s="149" t="s">
        <v>164</v>
      </c>
      <c r="F74" s="71"/>
      <c r="G74" s="105"/>
      <c r="H74" s="105"/>
      <c r="I74" s="105"/>
      <c r="J74" s="105"/>
      <c r="K74" s="269">
        <f aca="true" t="shared" si="23" ref="K74:L76">K75</f>
        <v>24</v>
      </c>
      <c r="L74" s="269">
        <f t="shared" si="23"/>
        <v>11</v>
      </c>
      <c r="M74" s="216">
        <f t="shared" si="1"/>
        <v>45.83333333333333</v>
      </c>
    </row>
    <row r="75" spans="1:13" s="5" customFormat="1" ht="27" customHeight="1">
      <c r="A75" s="70" t="s">
        <v>252</v>
      </c>
      <c r="B75" s="99" t="s">
        <v>191</v>
      </c>
      <c r="C75" s="103" t="s">
        <v>341</v>
      </c>
      <c r="D75" s="103" t="s">
        <v>351</v>
      </c>
      <c r="E75" s="149" t="s">
        <v>164</v>
      </c>
      <c r="F75" s="71" t="s">
        <v>253</v>
      </c>
      <c r="G75" s="105"/>
      <c r="H75" s="105"/>
      <c r="I75" s="105"/>
      <c r="J75" s="105"/>
      <c r="K75" s="269">
        <f t="shared" si="23"/>
        <v>24</v>
      </c>
      <c r="L75" s="269">
        <f t="shared" si="23"/>
        <v>11</v>
      </c>
      <c r="M75" s="216">
        <f t="shared" si="1"/>
        <v>45.83333333333333</v>
      </c>
    </row>
    <row r="76" spans="1:13" s="5" customFormat="1" ht="27" customHeight="1">
      <c r="A76" s="34" t="s">
        <v>254</v>
      </c>
      <c r="B76" s="99" t="s">
        <v>191</v>
      </c>
      <c r="C76" s="103" t="s">
        <v>341</v>
      </c>
      <c r="D76" s="103" t="s">
        <v>351</v>
      </c>
      <c r="E76" s="149" t="s">
        <v>164</v>
      </c>
      <c r="F76" s="71" t="s">
        <v>217</v>
      </c>
      <c r="G76" s="105"/>
      <c r="H76" s="105"/>
      <c r="I76" s="105"/>
      <c r="J76" s="105"/>
      <c r="K76" s="269">
        <f t="shared" si="23"/>
        <v>24</v>
      </c>
      <c r="L76" s="269">
        <f t="shared" si="23"/>
        <v>11</v>
      </c>
      <c r="M76" s="216">
        <f t="shared" si="1"/>
        <v>45.83333333333333</v>
      </c>
    </row>
    <row r="77" spans="1:13" s="5" customFormat="1" ht="27" customHeight="1">
      <c r="A77" s="341" t="s">
        <v>25</v>
      </c>
      <c r="B77" s="342" t="s">
        <v>191</v>
      </c>
      <c r="C77" s="353" t="s">
        <v>341</v>
      </c>
      <c r="D77" s="353" t="s">
        <v>351</v>
      </c>
      <c r="E77" s="344" t="s">
        <v>164</v>
      </c>
      <c r="F77" s="343" t="s">
        <v>359</v>
      </c>
      <c r="G77" s="274"/>
      <c r="H77" s="274"/>
      <c r="I77" s="274"/>
      <c r="J77" s="274"/>
      <c r="K77" s="269">
        <v>24</v>
      </c>
      <c r="L77" s="269">
        <v>11</v>
      </c>
      <c r="M77" s="216">
        <f t="shared" si="1"/>
        <v>45.83333333333333</v>
      </c>
    </row>
    <row r="78" spans="1:13" s="5" customFormat="1" ht="27" customHeight="1">
      <c r="A78" s="345" t="s">
        <v>482</v>
      </c>
      <c r="B78" s="342" t="s">
        <v>191</v>
      </c>
      <c r="C78" s="353" t="s">
        <v>341</v>
      </c>
      <c r="D78" s="353" t="s">
        <v>351</v>
      </c>
      <c r="E78" s="344" t="s">
        <v>468</v>
      </c>
      <c r="F78" s="333"/>
      <c r="G78" s="274"/>
      <c r="H78" s="274"/>
      <c r="I78" s="274"/>
      <c r="J78" s="274"/>
      <c r="K78" s="269">
        <f>K79</f>
        <v>220</v>
      </c>
      <c r="L78" s="269">
        <f>L79</f>
        <v>182.61728</v>
      </c>
      <c r="M78" s="216">
        <f t="shared" si="1"/>
        <v>83.00785454545453</v>
      </c>
    </row>
    <row r="79" spans="1:13" s="5" customFormat="1" ht="27" customHeight="1">
      <c r="A79" s="341" t="s">
        <v>25</v>
      </c>
      <c r="B79" s="342" t="s">
        <v>191</v>
      </c>
      <c r="C79" s="353" t="s">
        <v>341</v>
      </c>
      <c r="D79" s="353" t="s">
        <v>351</v>
      </c>
      <c r="E79" s="344" t="s">
        <v>468</v>
      </c>
      <c r="F79" s="343" t="s">
        <v>359</v>
      </c>
      <c r="G79" s="274"/>
      <c r="H79" s="274"/>
      <c r="I79" s="274"/>
      <c r="J79" s="274"/>
      <c r="K79" s="269">
        <v>220</v>
      </c>
      <c r="L79" s="269">
        <v>182.61728</v>
      </c>
      <c r="M79" s="216">
        <f t="shared" si="1"/>
        <v>83.00785454545453</v>
      </c>
    </row>
    <row r="80" spans="1:13" s="5" customFormat="1" ht="27" customHeight="1" hidden="1">
      <c r="A80" s="345" t="s">
        <v>483</v>
      </c>
      <c r="B80" s="342" t="s">
        <v>191</v>
      </c>
      <c r="C80" s="353" t="s">
        <v>341</v>
      </c>
      <c r="D80" s="353" t="s">
        <v>351</v>
      </c>
      <c r="E80" s="344" t="s">
        <v>487</v>
      </c>
      <c r="F80" s="333"/>
      <c r="G80" s="274"/>
      <c r="H80" s="274"/>
      <c r="I80" s="274"/>
      <c r="J80" s="274"/>
      <c r="K80" s="269">
        <f>K81+K82+K83</f>
        <v>0</v>
      </c>
      <c r="L80" s="269">
        <f>L81+L82+L83</f>
        <v>0</v>
      </c>
      <c r="M80" s="216" t="e">
        <f t="shared" si="1"/>
        <v>#DIV/0!</v>
      </c>
    </row>
    <row r="81" spans="1:13" s="5" customFormat="1" ht="27" customHeight="1" hidden="1">
      <c r="A81" s="341" t="s">
        <v>25</v>
      </c>
      <c r="B81" s="342" t="s">
        <v>191</v>
      </c>
      <c r="C81" s="353" t="s">
        <v>341</v>
      </c>
      <c r="D81" s="353" t="s">
        <v>351</v>
      </c>
      <c r="E81" s="344" t="s">
        <v>484</v>
      </c>
      <c r="F81" s="343" t="s">
        <v>359</v>
      </c>
      <c r="G81" s="274"/>
      <c r="H81" s="274"/>
      <c r="I81" s="274"/>
      <c r="J81" s="274"/>
      <c r="K81" s="269">
        <v>0</v>
      </c>
      <c r="L81" s="269">
        <v>0</v>
      </c>
      <c r="M81" s="216" t="e">
        <f t="shared" si="1"/>
        <v>#DIV/0!</v>
      </c>
    </row>
    <row r="82" spans="1:13" s="5" customFormat="1" ht="27" customHeight="1" hidden="1">
      <c r="A82" s="341"/>
      <c r="B82" s="342" t="s">
        <v>191</v>
      </c>
      <c r="C82" s="353" t="s">
        <v>341</v>
      </c>
      <c r="D82" s="353" t="s">
        <v>351</v>
      </c>
      <c r="E82" s="344" t="s">
        <v>485</v>
      </c>
      <c r="F82" s="343" t="s">
        <v>359</v>
      </c>
      <c r="G82" s="274"/>
      <c r="H82" s="274"/>
      <c r="I82" s="274"/>
      <c r="J82" s="274"/>
      <c r="K82" s="269">
        <v>0</v>
      </c>
      <c r="L82" s="269">
        <v>0</v>
      </c>
      <c r="M82" s="216" t="e">
        <f t="shared" si="1"/>
        <v>#DIV/0!</v>
      </c>
    </row>
    <row r="83" spans="1:13" s="5" customFormat="1" ht="27" customHeight="1" hidden="1">
      <c r="A83" s="341"/>
      <c r="B83" s="342" t="s">
        <v>191</v>
      </c>
      <c r="C83" s="353" t="s">
        <v>341</v>
      </c>
      <c r="D83" s="353" t="s">
        <v>351</v>
      </c>
      <c r="E83" s="344" t="s">
        <v>486</v>
      </c>
      <c r="F83" s="343" t="s">
        <v>359</v>
      </c>
      <c r="G83" s="274"/>
      <c r="H83" s="274"/>
      <c r="I83" s="274"/>
      <c r="J83" s="274"/>
      <c r="K83" s="269">
        <v>0</v>
      </c>
      <c r="L83" s="269">
        <v>0</v>
      </c>
      <c r="M83" s="216" t="e">
        <f t="shared" si="1"/>
        <v>#DIV/0!</v>
      </c>
    </row>
    <row r="84" spans="1:13" s="5" customFormat="1" ht="16.5" customHeight="1">
      <c r="A84" s="70" t="s">
        <v>546</v>
      </c>
      <c r="B84" s="99" t="s">
        <v>191</v>
      </c>
      <c r="C84" s="103" t="s">
        <v>341</v>
      </c>
      <c r="D84" s="103" t="s">
        <v>351</v>
      </c>
      <c r="E84" s="149" t="s">
        <v>263</v>
      </c>
      <c r="F84" s="71"/>
      <c r="G84" s="105">
        <f aca="true" t="shared" si="24" ref="G84:L86">G85</f>
        <v>0</v>
      </c>
      <c r="H84" s="105">
        <f t="shared" si="24"/>
        <v>0</v>
      </c>
      <c r="I84" s="105">
        <f t="shared" si="24"/>
        <v>0</v>
      </c>
      <c r="J84" s="105">
        <f t="shared" si="24"/>
        <v>0</v>
      </c>
      <c r="K84" s="269">
        <f t="shared" si="24"/>
        <v>45</v>
      </c>
      <c r="L84" s="269">
        <f t="shared" si="24"/>
        <v>42.87</v>
      </c>
      <c r="M84" s="216">
        <f t="shared" si="1"/>
        <v>95.26666666666667</v>
      </c>
    </row>
    <row r="85" spans="1:13" s="5" customFormat="1" ht="17.25" customHeight="1">
      <c r="A85" s="70" t="s">
        <v>117</v>
      </c>
      <c r="B85" s="99" t="s">
        <v>191</v>
      </c>
      <c r="C85" s="103" t="s">
        <v>341</v>
      </c>
      <c r="D85" s="103" t="s">
        <v>351</v>
      </c>
      <c r="E85" s="149" t="s">
        <v>263</v>
      </c>
      <c r="F85" s="71" t="s">
        <v>255</v>
      </c>
      <c r="G85" s="105">
        <f t="shared" si="24"/>
        <v>0</v>
      </c>
      <c r="H85" s="105">
        <f t="shared" si="24"/>
        <v>0</v>
      </c>
      <c r="I85" s="105">
        <f t="shared" si="24"/>
        <v>0</v>
      </c>
      <c r="J85" s="105">
        <f t="shared" si="24"/>
        <v>0</v>
      </c>
      <c r="K85" s="269">
        <f t="shared" si="24"/>
        <v>45</v>
      </c>
      <c r="L85" s="269">
        <f t="shared" si="24"/>
        <v>42.87</v>
      </c>
      <c r="M85" s="216">
        <f t="shared" si="1"/>
        <v>95.26666666666667</v>
      </c>
    </row>
    <row r="86" spans="1:13" s="5" customFormat="1" ht="18" customHeight="1">
      <c r="A86" s="70" t="s">
        <v>259</v>
      </c>
      <c r="B86" s="99" t="s">
        <v>191</v>
      </c>
      <c r="C86" s="103" t="s">
        <v>341</v>
      </c>
      <c r="D86" s="103" t="s">
        <v>351</v>
      </c>
      <c r="E86" s="149" t="s">
        <v>263</v>
      </c>
      <c r="F86" s="71" t="s">
        <v>220</v>
      </c>
      <c r="G86" s="105">
        <f t="shared" si="24"/>
        <v>0</v>
      </c>
      <c r="H86" s="105">
        <f t="shared" si="24"/>
        <v>0</v>
      </c>
      <c r="I86" s="105">
        <f t="shared" si="24"/>
        <v>0</v>
      </c>
      <c r="J86" s="105">
        <f t="shared" si="24"/>
        <v>0</v>
      </c>
      <c r="K86" s="269">
        <f t="shared" si="24"/>
        <v>45</v>
      </c>
      <c r="L86" s="269">
        <f t="shared" si="24"/>
        <v>42.87</v>
      </c>
      <c r="M86" s="216">
        <f t="shared" si="1"/>
        <v>95.26666666666667</v>
      </c>
    </row>
    <row r="87" spans="1:13" s="5" customFormat="1" ht="15.75" customHeight="1">
      <c r="A87" s="341" t="s">
        <v>223</v>
      </c>
      <c r="B87" s="342" t="s">
        <v>191</v>
      </c>
      <c r="C87" s="353" t="s">
        <v>341</v>
      </c>
      <c r="D87" s="353" t="s">
        <v>351</v>
      </c>
      <c r="E87" s="344" t="s">
        <v>263</v>
      </c>
      <c r="F87" s="343" t="s">
        <v>222</v>
      </c>
      <c r="G87" s="105"/>
      <c r="H87" s="105"/>
      <c r="I87" s="245">
        <f>G87+H87</f>
        <v>0</v>
      </c>
      <c r="J87" s="245"/>
      <c r="K87" s="269">
        <v>45</v>
      </c>
      <c r="L87" s="269">
        <v>42.87</v>
      </c>
      <c r="M87" s="216">
        <f t="shared" si="1"/>
        <v>95.26666666666667</v>
      </c>
    </row>
    <row r="88" spans="1:13" s="14" customFormat="1" ht="15" customHeight="1">
      <c r="A88" s="45" t="s">
        <v>364</v>
      </c>
      <c r="B88" s="98" t="s">
        <v>191</v>
      </c>
      <c r="C88" s="142" t="s">
        <v>342</v>
      </c>
      <c r="D88" s="142"/>
      <c r="E88" s="133"/>
      <c r="F88" s="142"/>
      <c r="G88" s="145">
        <f aca="true" t="shared" si="25" ref="G88:L90">G89</f>
        <v>580.7</v>
      </c>
      <c r="H88" s="145">
        <f t="shared" si="25"/>
        <v>0</v>
      </c>
      <c r="I88" s="145">
        <f t="shared" si="25"/>
        <v>580.7</v>
      </c>
      <c r="J88" s="145">
        <f t="shared" si="25"/>
        <v>0</v>
      </c>
      <c r="K88" s="359">
        <f t="shared" si="25"/>
        <v>732.6</v>
      </c>
      <c r="L88" s="290">
        <f t="shared" si="25"/>
        <v>366.29</v>
      </c>
      <c r="M88" s="217">
        <f t="shared" si="1"/>
        <v>49.998634998635</v>
      </c>
    </row>
    <row r="89" spans="1:13" s="19" customFormat="1" ht="15" customHeight="1">
      <c r="A89" s="34" t="s">
        <v>365</v>
      </c>
      <c r="B89" s="99" t="s">
        <v>191</v>
      </c>
      <c r="C89" s="59" t="s">
        <v>342</v>
      </c>
      <c r="D89" s="59" t="s">
        <v>344</v>
      </c>
      <c r="E89" s="141"/>
      <c r="F89" s="59"/>
      <c r="G89" s="167">
        <f t="shared" si="25"/>
        <v>580.7</v>
      </c>
      <c r="H89" s="167">
        <f t="shared" si="25"/>
        <v>0</v>
      </c>
      <c r="I89" s="167">
        <f t="shared" si="25"/>
        <v>580.7</v>
      </c>
      <c r="J89" s="167">
        <f t="shared" si="25"/>
        <v>0</v>
      </c>
      <c r="K89" s="294">
        <f t="shared" si="25"/>
        <v>732.6</v>
      </c>
      <c r="L89" s="281">
        <f t="shared" si="25"/>
        <v>366.29</v>
      </c>
      <c r="M89" s="216">
        <f t="shared" si="1"/>
        <v>49.998634998635</v>
      </c>
    </row>
    <row r="90" spans="1:13" ht="30" customHeight="1">
      <c r="A90" s="109" t="s">
        <v>261</v>
      </c>
      <c r="B90" s="107" t="s">
        <v>191</v>
      </c>
      <c r="C90" s="113" t="s">
        <v>342</v>
      </c>
      <c r="D90" s="113" t="s">
        <v>344</v>
      </c>
      <c r="E90" s="111" t="s">
        <v>161</v>
      </c>
      <c r="F90" s="113"/>
      <c r="G90" s="112">
        <f t="shared" si="25"/>
        <v>580.7</v>
      </c>
      <c r="H90" s="112">
        <f t="shared" si="25"/>
        <v>0</v>
      </c>
      <c r="I90" s="112">
        <f t="shared" si="25"/>
        <v>580.7</v>
      </c>
      <c r="J90" s="112">
        <f t="shared" si="25"/>
        <v>0</v>
      </c>
      <c r="K90" s="293">
        <f t="shared" si="25"/>
        <v>732.6</v>
      </c>
      <c r="L90" s="293">
        <f t="shared" si="25"/>
        <v>366.29</v>
      </c>
      <c r="M90" s="218">
        <f t="shared" si="1"/>
        <v>49.998634998635</v>
      </c>
    </row>
    <row r="91" spans="1:13" s="6" customFormat="1" ht="27.75" customHeight="1">
      <c r="A91" s="140" t="s">
        <v>366</v>
      </c>
      <c r="B91" s="99" t="s">
        <v>191</v>
      </c>
      <c r="C91" s="113" t="s">
        <v>342</v>
      </c>
      <c r="D91" s="113" t="s">
        <v>344</v>
      </c>
      <c r="E91" s="111" t="s">
        <v>165</v>
      </c>
      <c r="F91" s="113"/>
      <c r="G91" s="112">
        <f aca="true" t="shared" si="26" ref="G91:L91">G92+G97</f>
        <v>580.7</v>
      </c>
      <c r="H91" s="112">
        <f t="shared" si="26"/>
        <v>0</v>
      </c>
      <c r="I91" s="112">
        <f t="shared" si="26"/>
        <v>580.7</v>
      </c>
      <c r="J91" s="112">
        <f t="shared" si="26"/>
        <v>0</v>
      </c>
      <c r="K91" s="293">
        <f t="shared" si="26"/>
        <v>732.6</v>
      </c>
      <c r="L91" s="293">
        <f t="shared" si="26"/>
        <v>366.29</v>
      </c>
      <c r="M91" s="218">
        <f aca="true" t="shared" si="27" ref="M91:M167">L91/K91*100</f>
        <v>49.998634998635</v>
      </c>
    </row>
    <row r="92" spans="1:13" s="6" customFormat="1" ht="42" customHeight="1">
      <c r="A92" s="130" t="s">
        <v>248</v>
      </c>
      <c r="B92" s="99" t="s">
        <v>191</v>
      </c>
      <c r="C92" s="59" t="s">
        <v>342</v>
      </c>
      <c r="D92" s="59" t="s">
        <v>344</v>
      </c>
      <c r="E92" s="141" t="s">
        <v>165</v>
      </c>
      <c r="F92" s="59" t="s">
        <v>97</v>
      </c>
      <c r="G92" s="112">
        <f aca="true" t="shared" si="28" ref="G92:L92">G93</f>
        <v>571.3000000000001</v>
      </c>
      <c r="H92" s="112">
        <f t="shared" si="28"/>
        <v>0</v>
      </c>
      <c r="I92" s="112">
        <f t="shared" si="28"/>
        <v>571.3000000000001</v>
      </c>
      <c r="J92" s="112">
        <f t="shared" si="28"/>
        <v>0</v>
      </c>
      <c r="K92" s="293">
        <f t="shared" si="28"/>
        <v>692.6</v>
      </c>
      <c r="L92" s="293">
        <f t="shared" si="28"/>
        <v>351.95664</v>
      </c>
      <c r="M92" s="216">
        <f t="shared" si="27"/>
        <v>50.81672538261623</v>
      </c>
    </row>
    <row r="93" spans="1:13" ht="20.25" customHeight="1">
      <c r="A93" s="34" t="s">
        <v>216</v>
      </c>
      <c r="B93" s="99" t="s">
        <v>191</v>
      </c>
      <c r="C93" s="59" t="s">
        <v>342</v>
      </c>
      <c r="D93" s="59" t="s">
        <v>344</v>
      </c>
      <c r="E93" s="141" t="s">
        <v>165</v>
      </c>
      <c r="F93" s="59" t="s">
        <v>32</v>
      </c>
      <c r="G93" s="167">
        <f aca="true" t="shared" si="29" ref="G93:L93">G94+G95+G96</f>
        <v>571.3000000000001</v>
      </c>
      <c r="H93" s="167">
        <f t="shared" si="29"/>
        <v>0</v>
      </c>
      <c r="I93" s="167">
        <f t="shared" si="29"/>
        <v>571.3000000000001</v>
      </c>
      <c r="J93" s="167">
        <f t="shared" si="29"/>
        <v>0</v>
      </c>
      <c r="K93" s="294">
        <f t="shared" si="29"/>
        <v>692.6</v>
      </c>
      <c r="L93" s="294">
        <f t="shared" si="29"/>
        <v>351.95664</v>
      </c>
      <c r="M93" s="216">
        <f t="shared" si="27"/>
        <v>50.81672538261623</v>
      </c>
    </row>
    <row r="94" spans="1:13" ht="25.5">
      <c r="A94" s="362" t="s">
        <v>24</v>
      </c>
      <c r="B94" s="342" t="s">
        <v>191</v>
      </c>
      <c r="C94" s="353" t="s">
        <v>342</v>
      </c>
      <c r="D94" s="353" t="s">
        <v>344</v>
      </c>
      <c r="E94" s="344" t="s">
        <v>165</v>
      </c>
      <c r="F94" s="343" t="s">
        <v>355</v>
      </c>
      <c r="G94" s="105">
        <f>482.1-39.4</f>
        <v>442.70000000000005</v>
      </c>
      <c r="H94" s="105"/>
      <c r="I94" s="105">
        <f>G94+H94</f>
        <v>442.70000000000005</v>
      </c>
      <c r="J94" s="105"/>
      <c r="K94" s="269">
        <v>532.20856</v>
      </c>
      <c r="L94" s="269">
        <v>270.8079</v>
      </c>
      <c r="M94" s="216">
        <f t="shared" si="27"/>
        <v>50.883792624455346</v>
      </c>
    </row>
    <row r="95" spans="1:13" ht="15.75" hidden="1">
      <c r="A95" s="362" t="s">
        <v>219</v>
      </c>
      <c r="B95" s="342" t="s">
        <v>191</v>
      </c>
      <c r="C95" s="353" t="s">
        <v>342</v>
      </c>
      <c r="D95" s="353" t="s">
        <v>344</v>
      </c>
      <c r="E95" s="344" t="s">
        <v>165</v>
      </c>
      <c r="F95" s="343" t="s">
        <v>356</v>
      </c>
      <c r="G95" s="105"/>
      <c r="H95" s="105"/>
      <c r="I95" s="105">
        <f>G95+H95</f>
        <v>0</v>
      </c>
      <c r="J95" s="105"/>
      <c r="K95" s="269">
        <f>I95+J95</f>
        <v>0</v>
      </c>
      <c r="L95" s="269">
        <v>0</v>
      </c>
      <c r="M95" s="216" t="e">
        <f t="shared" si="27"/>
        <v>#DIV/0!</v>
      </c>
    </row>
    <row r="96" spans="1:13" ht="38.25">
      <c r="A96" s="362" t="s">
        <v>210</v>
      </c>
      <c r="B96" s="342" t="s">
        <v>191</v>
      </c>
      <c r="C96" s="353" t="s">
        <v>342</v>
      </c>
      <c r="D96" s="353" t="s">
        <v>344</v>
      </c>
      <c r="E96" s="344" t="s">
        <v>165</v>
      </c>
      <c r="F96" s="343" t="s">
        <v>211</v>
      </c>
      <c r="G96" s="105">
        <f>145.6-17</f>
        <v>128.6</v>
      </c>
      <c r="H96" s="105"/>
      <c r="I96" s="105">
        <f>G96+H96</f>
        <v>128.6</v>
      </c>
      <c r="J96" s="105"/>
      <c r="K96" s="269">
        <v>160.39144</v>
      </c>
      <c r="L96" s="269">
        <v>81.14874</v>
      </c>
      <c r="M96" s="216">
        <f t="shared" si="27"/>
        <v>50.594183829261716</v>
      </c>
    </row>
    <row r="97" spans="1:13" ht="28.5" customHeight="1">
      <c r="A97" s="341" t="s">
        <v>252</v>
      </c>
      <c r="B97" s="342" t="s">
        <v>191</v>
      </c>
      <c r="C97" s="353" t="s">
        <v>342</v>
      </c>
      <c r="D97" s="353" t="s">
        <v>344</v>
      </c>
      <c r="E97" s="344" t="s">
        <v>165</v>
      </c>
      <c r="F97" s="343" t="s">
        <v>253</v>
      </c>
      <c r="G97" s="105">
        <f aca="true" t="shared" si="30" ref="G97:L97">G98</f>
        <v>9.4</v>
      </c>
      <c r="H97" s="105">
        <f t="shared" si="30"/>
        <v>0</v>
      </c>
      <c r="I97" s="105">
        <f t="shared" si="30"/>
        <v>9.4</v>
      </c>
      <c r="J97" s="105">
        <f t="shared" si="30"/>
        <v>0</v>
      </c>
      <c r="K97" s="269">
        <f t="shared" si="30"/>
        <v>40</v>
      </c>
      <c r="L97" s="269">
        <f t="shared" si="30"/>
        <v>14.33336</v>
      </c>
      <c r="M97" s="216">
        <f t="shared" si="27"/>
        <v>35.833400000000005</v>
      </c>
    </row>
    <row r="98" spans="1:13" ht="25.5">
      <c r="A98" s="362" t="s">
        <v>254</v>
      </c>
      <c r="B98" s="342" t="s">
        <v>191</v>
      </c>
      <c r="C98" s="353" t="s">
        <v>342</v>
      </c>
      <c r="D98" s="353" t="s">
        <v>344</v>
      </c>
      <c r="E98" s="344" t="s">
        <v>165</v>
      </c>
      <c r="F98" s="343" t="s">
        <v>217</v>
      </c>
      <c r="G98" s="105">
        <f>G99+G100</f>
        <v>9.4</v>
      </c>
      <c r="H98" s="105">
        <f>H99+H100</f>
        <v>0</v>
      </c>
      <c r="I98" s="105">
        <f>I99+I100</f>
        <v>9.4</v>
      </c>
      <c r="J98" s="105">
        <f>J99+J100</f>
        <v>0</v>
      </c>
      <c r="K98" s="269">
        <f>K99+K100+K101</f>
        <v>40</v>
      </c>
      <c r="L98" s="269">
        <f>L99+L100+L101</f>
        <v>14.33336</v>
      </c>
      <c r="M98" s="216">
        <f t="shared" si="27"/>
        <v>35.833400000000005</v>
      </c>
    </row>
    <row r="99" spans="1:13" s="6" customFormat="1" ht="25.5">
      <c r="A99" s="341" t="s">
        <v>357</v>
      </c>
      <c r="B99" s="342" t="s">
        <v>191</v>
      </c>
      <c r="C99" s="353" t="s">
        <v>342</v>
      </c>
      <c r="D99" s="353" t="s">
        <v>344</v>
      </c>
      <c r="E99" s="344" t="s">
        <v>165</v>
      </c>
      <c r="F99" s="343" t="s">
        <v>358</v>
      </c>
      <c r="G99" s="244">
        <v>5</v>
      </c>
      <c r="H99" s="244"/>
      <c r="I99" s="244">
        <f>G99+H99</f>
        <v>5</v>
      </c>
      <c r="J99" s="244"/>
      <c r="K99" s="294">
        <v>10</v>
      </c>
      <c r="L99" s="294">
        <v>2.82</v>
      </c>
      <c r="M99" s="216">
        <f t="shared" si="27"/>
        <v>28.199999999999996</v>
      </c>
    </row>
    <row r="100" spans="1:13" ht="29.25" customHeight="1">
      <c r="A100" s="341" t="s">
        <v>25</v>
      </c>
      <c r="B100" s="342" t="s">
        <v>191</v>
      </c>
      <c r="C100" s="353" t="s">
        <v>342</v>
      </c>
      <c r="D100" s="353" t="s">
        <v>344</v>
      </c>
      <c r="E100" s="344" t="s">
        <v>165</v>
      </c>
      <c r="F100" s="343" t="s">
        <v>359</v>
      </c>
      <c r="G100" s="105">
        <v>4.4</v>
      </c>
      <c r="H100" s="105"/>
      <c r="I100" s="244">
        <f>G100+H100</f>
        <v>4.4</v>
      </c>
      <c r="J100" s="105"/>
      <c r="K100" s="294">
        <v>10</v>
      </c>
      <c r="L100" s="269">
        <v>5.0015</v>
      </c>
      <c r="M100" s="216">
        <f t="shared" si="27"/>
        <v>50.015</v>
      </c>
    </row>
    <row r="101" spans="1:13" ht="21.75" customHeight="1">
      <c r="A101" s="341" t="s">
        <v>544</v>
      </c>
      <c r="B101" s="342" t="s">
        <v>191</v>
      </c>
      <c r="C101" s="353" t="s">
        <v>342</v>
      </c>
      <c r="D101" s="353" t="s">
        <v>344</v>
      </c>
      <c r="E101" s="344" t="s">
        <v>165</v>
      </c>
      <c r="F101" s="343" t="s">
        <v>545</v>
      </c>
      <c r="G101" s="105"/>
      <c r="H101" s="105"/>
      <c r="I101" s="244"/>
      <c r="J101" s="105"/>
      <c r="K101" s="294">
        <v>20</v>
      </c>
      <c r="L101" s="269">
        <v>6.51186</v>
      </c>
      <c r="M101" s="216">
        <f t="shared" si="27"/>
        <v>32.5593</v>
      </c>
    </row>
    <row r="102" spans="1:13" s="15" customFormat="1" ht="27.75" customHeight="1">
      <c r="A102" s="123" t="s">
        <v>367</v>
      </c>
      <c r="B102" s="98" t="s">
        <v>191</v>
      </c>
      <c r="C102" s="139" t="s">
        <v>344</v>
      </c>
      <c r="D102" s="139"/>
      <c r="E102" s="133"/>
      <c r="F102" s="139"/>
      <c r="G102" s="90">
        <f aca="true" t="shared" si="31" ref="G102:L107">G103</f>
        <v>36</v>
      </c>
      <c r="H102" s="90">
        <f t="shared" si="31"/>
        <v>0</v>
      </c>
      <c r="I102" s="90">
        <f t="shared" si="31"/>
        <v>36</v>
      </c>
      <c r="J102" s="90">
        <f t="shared" si="31"/>
        <v>0</v>
      </c>
      <c r="K102" s="334">
        <f t="shared" si="31"/>
        <v>220</v>
      </c>
      <c r="L102" s="334">
        <f t="shared" si="31"/>
        <v>54</v>
      </c>
      <c r="M102" s="217">
        <f t="shared" si="27"/>
        <v>24.545454545454547</v>
      </c>
    </row>
    <row r="103" spans="1:13" s="146" customFormat="1" ht="27.75" customHeight="1">
      <c r="A103" s="70" t="s">
        <v>368</v>
      </c>
      <c r="B103" s="99" t="s">
        <v>191</v>
      </c>
      <c r="C103" s="71" t="s">
        <v>344</v>
      </c>
      <c r="D103" s="71" t="s">
        <v>345</v>
      </c>
      <c r="E103" s="141"/>
      <c r="F103" s="71"/>
      <c r="G103" s="244">
        <f t="shared" si="31"/>
        <v>36</v>
      </c>
      <c r="H103" s="244">
        <f t="shared" si="31"/>
        <v>0</v>
      </c>
      <c r="I103" s="244">
        <f t="shared" si="31"/>
        <v>36</v>
      </c>
      <c r="J103" s="244">
        <f t="shared" si="31"/>
        <v>0</v>
      </c>
      <c r="K103" s="244">
        <f t="shared" si="31"/>
        <v>220</v>
      </c>
      <c r="L103" s="281">
        <f t="shared" si="31"/>
        <v>54</v>
      </c>
      <c r="M103" s="216">
        <f t="shared" si="27"/>
        <v>24.545454545454547</v>
      </c>
    </row>
    <row r="104" spans="1:13" s="143" customFormat="1" ht="26.25" customHeight="1">
      <c r="A104" s="109" t="s">
        <v>228</v>
      </c>
      <c r="B104" s="107" t="s">
        <v>191</v>
      </c>
      <c r="C104" s="108" t="s">
        <v>344</v>
      </c>
      <c r="D104" s="108" t="s">
        <v>345</v>
      </c>
      <c r="E104" s="111" t="s">
        <v>163</v>
      </c>
      <c r="F104" s="108"/>
      <c r="G104" s="115">
        <f t="shared" si="31"/>
        <v>36</v>
      </c>
      <c r="H104" s="115">
        <f t="shared" si="31"/>
        <v>0</v>
      </c>
      <c r="I104" s="115">
        <f t="shared" si="31"/>
        <v>36</v>
      </c>
      <c r="J104" s="115">
        <f t="shared" si="31"/>
        <v>0</v>
      </c>
      <c r="K104" s="268">
        <f>K105+K109+K111</f>
        <v>220</v>
      </c>
      <c r="L104" s="268">
        <f>L105+L109+L111</f>
        <v>54</v>
      </c>
      <c r="M104" s="218">
        <f t="shared" si="27"/>
        <v>24.545454545454547</v>
      </c>
    </row>
    <row r="105" spans="1:13" s="6" customFormat="1" ht="28.5" customHeight="1">
      <c r="A105" s="109" t="s">
        <v>230</v>
      </c>
      <c r="B105" s="99" t="s">
        <v>191</v>
      </c>
      <c r="C105" s="108" t="s">
        <v>344</v>
      </c>
      <c r="D105" s="108" t="s">
        <v>345</v>
      </c>
      <c r="E105" s="111" t="s">
        <v>166</v>
      </c>
      <c r="F105" s="108"/>
      <c r="G105" s="112">
        <f t="shared" si="31"/>
        <v>36</v>
      </c>
      <c r="H105" s="112">
        <f t="shared" si="31"/>
        <v>0</v>
      </c>
      <c r="I105" s="112">
        <f t="shared" si="31"/>
        <v>36</v>
      </c>
      <c r="J105" s="112">
        <f t="shared" si="31"/>
        <v>0</v>
      </c>
      <c r="K105" s="293">
        <f t="shared" si="31"/>
        <v>220</v>
      </c>
      <c r="L105" s="293">
        <f t="shared" si="31"/>
        <v>54</v>
      </c>
      <c r="M105" s="218">
        <f t="shared" si="27"/>
        <v>24.545454545454547</v>
      </c>
    </row>
    <row r="106" spans="1:13" s="6" customFormat="1" ht="28.5" customHeight="1">
      <c r="A106" s="70" t="s">
        <v>252</v>
      </c>
      <c r="B106" s="99" t="s">
        <v>191</v>
      </c>
      <c r="C106" s="71" t="s">
        <v>344</v>
      </c>
      <c r="D106" s="71" t="s">
        <v>345</v>
      </c>
      <c r="E106" s="141" t="s">
        <v>166</v>
      </c>
      <c r="F106" s="71" t="s">
        <v>253</v>
      </c>
      <c r="G106" s="112">
        <f t="shared" si="31"/>
        <v>36</v>
      </c>
      <c r="H106" s="112">
        <f t="shared" si="31"/>
        <v>0</v>
      </c>
      <c r="I106" s="167">
        <f t="shared" si="31"/>
        <v>36</v>
      </c>
      <c r="J106" s="112">
        <f t="shared" si="31"/>
        <v>0</v>
      </c>
      <c r="K106" s="244">
        <f t="shared" si="31"/>
        <v>220</v>
      </c>
      <c r="L106" s="281">
        <f t="shared" si="31"/>
        <v>54</v>
      </c>
      <c r="M106" s="216">
        <f t="shared" si="27"/>
        <v>24.545454545454547</v>
      </c>
    </row>
    <row r="107" spans="1:13" s="6" customFormat="1" ht="28.5" customHeight="1">
      <c r="A107" s="34" t="s">
        <v>254</v>
      </c>
      <c r="B107" s="99" t="s">
        <v>191</v>
      </c>
      <c r="C107" s="71" t="s">
        <v>344</v>
      </c>
      <c r="D107" s="71" t="s">
        <v>345</v>
      </c>
      <c r="E107" s="141" t="s">
        <v>166</v>
      </c>
      <c r="F107" s="71" t="s">
        <v>217</v>
      </c>
      <c r="G107" s="112">
        <f t="shared" si="31"/>
        <v>36</v>
      </c>
      <c r="H107" s="112">
        <f t="shared" si="31"/>
        <v>0</v>
      </c>
      <c r="I107" s="167">
        <f t="shared" si="31"/>
        <v>36</v>
      </c>
      <c r="J107" s="112">
        <f t="shared" si="31"/>
        <v>0</v>
      </c>
      <c r="K107" s="244">
        <f t="shared" si="31"/>
        <v>220</v>
      </c>
      <c r="L107" s="281">
        <f t="shared" si="31"/>
        <v>54</v>
      </c>
      <c r="M107" s="216">
        <f t="shared" si="27"/>
        <v>24.545454545454547</v>
      </c>
    </row>
    <row r="108" spans="1:13" ht="27" customHeight="1">
      <c r="A108" s="341" t="s">
        <v>25</v>
      </c>
      <c r="B108" s="342" t="s">
        <v>191</v>
      </c>
      <c r="C108" s="343" t="s">
        <v>344</v>
      </c>
      <c r="D108" s="343" t="s">
        <v>345</v>
      </c>
      <c r="E108" s="344" t="s">
        <v>166</v>
      </c>
      <c r="F108" s="343" t="s">
        <v>359</v>
      </c>
      <c r="G108" s="167">
        <v>36</v>
      </c>
      <c r="H108" s="167"/>
      <c r="I108" s="167">
        <f>G108+H108</f>
        <v>36</v>
      </c>
      <c r="J108" s="167"/>
      <c r="K108" s="244">
        <v>220</v>
      </c>
      <c r="L108" s="281">
        <v>54</v>
      </c>
      <c r="M108" s="216">
        <f t="shared" si="27"/>
        <v>24.545454545454547</v>
      </c>
    </row>
    <row r="109" spans="1:13" ht="42.75" customHeight="1" hidden="1">
      <c r="A109" s="345" t="s">
        <v>488</v>
      </c>
      <c r="B109" s="342" t="s">
        <v>191</v>
      </c>
      <c r="C109" s="343" t="s">
        <v>344</v>
      </c>
      <c r="D109" s="343" t="s">
        <v>345</v>
      </c>
      <c r="E109" s="344" t="s">
        <v>489</v>
      </c>
      <c r="F109" s="343" t="s">
        <v>217</v>
      </c>
      <c r="G109" s="167"/>
      <c r="H109" s="167"/>
      <c r="I109" s="167"/>
      <c r="J109" s="167"/>
      <c r="K109" s="294">
        <f>K110</f>
        <v>0</v>
      </c>
      <c r="L109" s="294">
        <f>L110</f>
        <v>0</v>
      </c>
      <c r="M109" s="216"/>
    </row>
    <row r="110" spans="1:13" ht="27" customHeight="1" hidden="1">
      <c r="A110" s="341" t="s">
        <v>25</v>
      </c>
      <c r="B110" s="342" t="s">
        <v>191</v>
      </c>
      <c r="C110" s="343" t="s">
        <v>344</v>
      </c>
      <c r="D110" s="343" t="s">
        <v>345</v>
      </c>
      <c r="E110" s="344" t="s">
        <v>489</v>
      </c>
      <c r="F110" s="343" t="s">
        <v>359</v>
      </c>
      <c r="G110" s="167"/>
      <c r="H110" s="167"/>
      <c r="I110" s="167"/>
      <c r="J110" s="167"/>
      <c r="K110" s="294">
        <v>0</v>
      </c>
      <c r="L110" s="294">
        <v>0</v>
      </c>
      <c r="M110" s="216"/>
    </row>
    <row r="111" spans="1:13" ht="39.75" customHeight="1" hidden="1">
      <c r="A111" s="345" t="s">
        <v>490</v>
      </c>
      <c r="B111" s="342" t="s">
        <v>191</v>
      </c>
      <c r="C111" s="343" t="s">
        <v>344</v>
      </c>
      <c r="D111" s="343" t="s">
        <v>345</v>
      </c>
      <c r="E111" s="344" t="s">
        <v>491</v>
      </c>
      <c r="F111" s="343" t="s">
        <v>217</v>
      </c>
      <c r="G111" s="167"/>
      <c r="H111" s="167"/>
      <c r="I111" s="167"/>
      <c r="J111" s="167"/>
      <c r="K111" s="294">
        <f>K112</f>
        <v>0</v>
      </c>
      <c r="L111" s="294">
        <f>L112</f>
        <v>0</v>
      </c>
      <c r="M111" s="216"/>
    </row>
    <row r="112" spans="1:13" ht="27" customHeight="1" hidden="1">
      <c r="A112" s="341" t="s">
        <v>25</v>
      </c>
      <c r="B112" s="342" t="s">
        <v>191</v>
      </c>
      <c r="C112" s="343" t="s">
        <v>344</v>
      </c>
      <c r="D112" s="343" t="s">
        <v>345</v>
      </c>
      <c r="E112" s="344" t="s">
        <v>491</v>
      </c>
      <c r="F112" s="343" t="s">
        <v>359</v>
      </c>
      <c r="G112" s="167"/>
      <c r="H112" s="167"/>
      <c r="I112" s="167"/>
      <c r="J112" s="167"/>
      <c r="K112" s="294">
        <v>0</v>
      </c>
      <c r="L112" s="294">
        <v>0</v>
      </c>
      <c r="M112" s="216"/>
    </row>
    <row r="113" spans="1:13" ht="27" customHeight="1" hidden="1">
      <c r="A113" s="137"/>
      <c r="B113" s="99"/>
      <c r="C113" s="151"/>
      <c r="D113" s="151"/>
      <c r="E113" s="153"/>
      <c r="F113" s="151"/>
      <c r="G113" s="167"/>
      <c r="H113" s="167"/>
      <c r="I113" s="167"/>
      <c r="J113" s="167"/>
      <c r="K113" s="244"/>
      <c r="L113" s="281"/>
      <c r="M113" s="216"/>
    </row>
    <row r="114" spans="1:13" s="15" customFormat="1" ht="15.75" customHeight="1">
      <c r="A114" s="45" t="s">
        <v>369</v>
      </c>
      <c r="B114" s="98" t="s">
        <v>191</v>
      </c>
      <c r="C114" s="139" t="s">
        <v>343</v>
      </c>
      <c r="D114" s="139"/>
      <c r="E114" s="133"/>
      <c r="F114" s="139"/>
      <c r="G114" s="90">
        <f aca="true" t="shared" si="32" ref="G114:L114">G115+G141+G160+G121</f>
        <v>1789.5</v>
      </c>
      <c r="H114" s="90">
        <f t="shared" si="32"/>
        <v>3194.2</v>
      </c>
      <c r="I114" s="90">
        <f t="shared" si="32"/>
        <v>4983.7</v>
      </c>
      <c r="J114" s="90">
        <f t="shared" si="32"/>
        <v>0</v>
      </c>
      <c r="K114" s="291">
        <f t="shared" si="32"/>
        <v>3947.67302</v>
      </c>
      <c r="L114" s="291">
        <f t="shared" si="32"/>
        <v>314.32955</v>
      </c>
      <c r="M114" s="217">
        <f t="shared" si="27"/>
        <v>7.962400847474443</v>
      </c>
    </row>
    <row r="115" spans="1:13" s="19" customFormat="1" ht="15" customHeight="1">
      <c r="A115" s="246" t="s">
        <v>350</v>
      </c>
      <c r="B115" s="99" t="s">
        <v>191</v>
      </c>
      <c r="C115" s="71" t="s">
        <v>343</v>
      </c>
      <c r="D115" s="71" t="s">
        <v>346</v>
      </c>
      <c r="E115" s="141"/>
      <c r="F115" s="71"/>
      <c r="G115" s="105">
        <f aca="true" t="shared" si="33" ref="G115:L119">G116</f>
        <v>32.5</v>
      </c>
      <c r="H115" s="105">
        <f t="shared" si="33"/>
        <v>0</v>
      </c>
      <c r="I115" s="105">
        <f t="shared" si="33"/>
        <v>32.5</v>
      </c>
      <c r="J115" s="105">
        <f t="shared" si="33"/>
        <v>0</v>
      </c>
      <c r="K115" s="105">
        <f t="shared" si="33"/>
        <v>43</v>
      </c>
      <c r="L115" s="266">
        <f t="shared" si="33"/>
        <v>0</v>
      </c>
      <c r="M115" s="216">
        <f t="shared" si="27"/>
        <v>0</v>
      </c>
    </row>
    <row r="116" spans="1:13" s="117" customFormat="1" ht="29.25" customHeight="1">
      <c r="A116" s="109" t="s">
        <v>261</v>
      </c>
      <c r="B116" s="107" t="s">
        <v>191</v>
      </c>
      <c r="C116" s="113" t="s">
        <v>343</v>
      </c>
      <c r="D116" s="113" t="s">
        <v>346</v>
      </c>
      <c r="E116" s="111" t="s">
        <v>161</v>
      </c>
      <c r="F116" s="134"/>
      <c r="G116" s="115">
        <f t="shared" si="33"/>
        <v>32.5</v>
      </c>
      <c r="H116" s="115">
        <f t="shared" si="33"/>
        <v>0</v>
      </c>
      <c r="I116" s="115">
        <f t="shared" si="33"/>
        <v>32.5</v>
      </c>
      <c r="J116" s="115">
        <f t="shared" si="33"/>
        <v>0</v>
      </c>
      <c r="K116" s="115">
        <f t="shared" si="33"/>
        <v>43</v>
      </c>
      <c r="L116" s="265">
        <f t="shared" si="33"/>
        <v>0</v>
      </c>
      <c r="M116" s="218">
        <f t="shared" si="27"/>
        <v>0</v>
      </c>
    </row>
    <row r="117" spans="1:13" s="6" customFormat="1" ht="52.5" customHeight="1">
      <c r="A117" s="109" t="s">
        <v>231</v>
      </c>
      <c r="B117" s="107" t="s">
        <v>191</v>
      </c>
      <c r="C117" s="108" t="s">
        <v>343</v>
      </c>
      <c r="D117" s="108" t="s">
        <v>346</v>
      </c>
      <c r="E117" s="111" t="s">
        <v>167</v>
      </c>
      <c r="F117" s="108"/>
      <c r="G117" s="115">
        <f t="shared" si="33"/>
        <v>32.5</v>
      </c>
      <c r="H117" s="115">
        <f t="shared" si="33"/>
        <v>0</v>
      </c>
      <c r="I117" s="115">
        <f t="shared" si="33"/>
        <v>32.5</v>
      </c>
      <c r="J117" s="115">
        <f t="shared" si="33"/>
        <v>0</v>
      </c>
      <c r="K117" s="115">
        <f t="shared" si="33"/>
        <v>43</v>
      </c>
      <c r="L117" s="265">
        <f t="shared" si="33"/>
        <v>0</v>
      </c>
      <c r="M117" s="216">
        <f t="shared" si="27"/>
        <v>0</v>
      </c>
    </row>
    <row r="118" spans="1:13" s="6" customFormat="1" ht="27.75" customHeight="1">
      <c r="A118" s="70" t="s">
        <v>252</v>
      </c>
      <c r="B118" s="99" t="s">
        <v>191</v>
      </c>
      <c r="C118" s="71" t="s">
        <v>343</v>
      </c>
      <c r="D118" s="71" t="s">
        <v>346</v>
      </c>
      <c r="E118" s="141" t="s">
        <v>167</v>
      </c>
      <c r="F118" s="71" t="s">
        <v>253</v>
      </c>
      <c r="G118" s="115">
        <f t="shared" si="33"/>
        <v>32.5</v>
      </c>
      <c r="H118" s="115">
        <f t="shared" si="33"/>
        <v>0</v>
      </c>
      <c r="I118" s="105">
        <f t="shared" si="33"/>
        <v>32.5</v>
      </c>
      <c r="J118" s="115">
        <f t="shared" si="33"/>
        <v>0</v>
      </c>
      <c r="K118" s="105">
        <f t="shared" si="33"/>
        <v>43</v>
      </c>
      <c r="L118" s="266">
        <f t="shared" si="33"/>
        <v>0</v>
      </c>
      <c r="M118" s="216">
        <f t="shared" si="27"/>
        <v>0</v>
      </c>
    </row>
    <row r="119" spans="1:13" s="6" customFormat="1" ht="27" customHeight="1">
      <c r="A119" s="34" t="s">
        <v>254</v>
      </c>
      <c r="B119" s="99" t="s">
        <v>191</v>
      </c>
      <c r="C119" s="71" t="s">
        <v>343</v>
      </c>
      <c r="D119" s="71" t="s">
        <v>346</v>
      </c>
      <c r="E119" s="141" t="s">
        <v>167</v>
      </c>
      <c r="F119" s="71" t="s">
        <v>217</v>
      </c>
      <c r="G119" s="115">
        <f t="shared" si="33"/>
        <v>32.5</v>
      </c>
      <c r="H119" s="115">
        <f t="shared" si="33"/>
        <v>0</v>
      </c>
      <c r="I119" s="105">
        <f t="shared" si="33"/>
        <v>32.5</v>
      </c>
      <c r="J119" s="115">
        <f t="shared" si="33"/>
        <v>0</v>
      </c>
      <c r="K119" s="105">
        <f t="shared" si="33"/>
        <v>43</v>
      </c>
      <c r="L119" s="266">
        <f t="shared" si="33"/>
        <v>0</v>
      </c>
      <c r="M119" s="216">
        <f t="shared" si="27"/>
        <v>0</v>
      </c>
    </row>
    <row r="120" spans="1:13" ht="25.5" customHeight="1">
      <c r="A120" s="341" t="s">
        <v>25</v>
      </c>
      <c r="B120" s="342" t="s">
        <v>191</v>
      </c>
      <c r="C120" s="343" t="s">
        <v>343</v>
      </c>
      <c r="D120" s="343" t="s">
        <v>346</v>
      </c>
      <c r="E120" s="344" t="s">
        <v>167</v>
      </c>
      <c r="F120" s="343" t="s">
        <v>359</v>
      </c>
      <c r="G120" s="105">
        <v>32.5</v>
      </c>
      <c r="H120" s="105"/>
      <c r="I120" s="105">
        <f>G120+H120</f>
        <v>32.5</v>
      </c>
      <c r="J120" s="105"/>
      <c r="K120" s="105">
        <v>43</v>
      </c>
      <c r="L120" s="266">
        <v>0</v>
      </c>
      <c r="M120" s="216">
        <f t="shared" si="27"/>
        <v>0</v>
      </c>
    </row>
    <row r="121" spans="1:13" s="19" customFormat="1" ht="16.5" customHeight="1">
      <c r="A121" s="223" t="s">
        <v>133</v>
      </c>
      <c r="B121" s="99" t="s">
        <v>191</v>
      </c>
      <c r="C121" s="71" t="s">
        <v>343</v>
      </c>
      <c r="D121" s="71" t="s">
        <v>132</v>
      </c>
      <c r="E121" s="149"/>
      <c r="F121" s="71"/>
      <c r="G121" s="105">
        <f aca="true" t="shared" si="34" ref="G121:J122">G122</f>
        <v>0</v>
      </c>
      <c r="H121" s="105">
        <f t="shared" si="34"/>
        <v>3194.2</v>
      </c>
      <c r="I121" s="105">
        <f t="shared" si="34"/>
        <v>3194.2</v>
      </c>
      <c r="J121" s="105">
        <f t="shared" si="34"/>
        <v>0</v>
      </c>
      <c r="K121" s="269">
        <f>K122</f>
        <v>0</v>
      </c>
      <c r="L121" s="269">
        <f>L122</f>
        <v>0</v>
      </c>
      <c r="M121" s="216">
        <v>0</v>
      </c>
    </row>
    <row r="122" spans="1:13" s="6" customFormat="1" ht="30.75" customHeight="1">
      <c r="A122" s="199" t="s">
        <v>575</v>
      </c>
      <c r="B122" s="107" t="s">
        <v>191</v>
      </c>
      <c r="C122" s="108" t="s">
        <v>343</v>
      </c>
      <c r="D122" s="108" t="s">
        <v>132</v>
      </c>
      <c r="E122" s="119" t="s">
        <v>127</v>
      </c>
      <c r="F122" s="108"/>
      <c r="G122" s="105">
        <f t="shared" si="34"/>
        <v>0</v>
      </c>
      <c r="H122" s="105">
        <f t="shared" si="34"/>
        <v>3194.2</v>
      </c>
      <c r="I122" s="115">
        <f t="shared" si="34"/>
        <v>3194.2</v>
      </c>
      <c r="J122" s="105">
        <f t="shared" si="34"/>
        <v>0</v>
      </c>
      <c r="K122" s="268">
        <f>K123+K128</f>
        <v>0</v>
      </c>
      <c r="L122" s="268">
        <f>L123+L128</f>
        <v>0</v>
      </c>
      <c r="M122" s="218">
        <v>0</v>
      </c>
    </row>
    <row r="123" spans="1:13" ht="40.5" customHeight="1">
      <c r="A123" s="223" t="s">
        <v>135</v>
      </c>
      <c r="B123" s="99" t="s">
        <v>191</v>
      </c>
      <c r="C123" s="71" t="s">
        <v>343</v>
      </c>
      <c r="D123" s="71" t="s">
        <v>132</v>
      </c>
      <c r="E123" s="149" t="s">
        <v>474</v>
      </c>
      <c r="F123" s="71"/>
      <c r="G123" s="105">
        <f aca="true" t="shared" si="35" ref="G123:L123">G124+G137</f>
        <v>0</v>
      </c>
      <c r="H123" s="105">
        <f t="shared" si="35"/>
        <v>3194.2</v>
      </c>
      <c r="I123" s="105">
        <f t="shared" si="35"/>
        <v>3194.2</v>
      </c>
      <c r="J123" s="105">
        <f t="shared" si="35"/>
        <v>0</v>
      </c>
      <c r="K123" s="269">
        <f t="shared" si="35"/>
        <v>0</v>
      </c>
      <c r="L123" s="269">
        <f t="shared" si="35"/>
        <v>0</v>
      </c>
      <c r="M123" s="216">
        <v>0</v>
      </c>
    </row>
    <row r="124" spans="1:13" ht="15.75" customHeight="1">
      <c r="A124" s="223" t="s">
        <v>136</v>
      </c>
      <c r="B124" s="99" t="s">
        <v>191</v>
      </c>
      <c r="C124" s="71" t="s">
        <v>343</v>
      </c>
      <c r="D124" s="71" t="s">
        <v>132</v>
      </c>
      <c r="E124" s="149" t="s">
        <v>475</v>
      </c>
      <c r="F124" s="71"/>
      <c r="G124" s="105">
        <f>G125</f>
        <v>0</v>
      </c>
      <c r="H124" s="105">
        <f aca="true" t="shared" si="36" ref="H124:L126">H125</f>
        <v>3178.2</v>
      </c>
      <c r="I124" s="105">
        <f t="shared" si="36"/>
        <v>3178.2</v>
      </c>
      <c r="J124" s="105">
        <f t="shared" si="36"/>
        <v>0</v>
      </c>
      <c r="K124" s="269">
        <f t="shared" si="36"/>
        <v>0</v>
      </c>
      <c r="L124" s="269">
        <f>L125</f>
        <v>0</v>
      </c>
      <c r="M124" s="216">
        <v>0</v>
      </c>
    </row>
    <row r="125" spans="1:13" ht="27.75" customHeight="1">
      <c r="A125" s="70" t="s">
        <v>252</v>
      </c>
      <c r="B125" s="99" t="s">
        <v>191</v>
      </c>
      <c r="C125" s="71" t="s">
        <v>343</v>
      </c>
      <c r="D125" s="71" t="s">
        <v>132</v>
      </c>
      <c r="E125" s="149" t="s">
        <v>475</v>
      </c>
      <c r="F125" s="71" t="s">
        <v>253</v>
      </c>
      <c r="G125" s="105">
        <f>G126</f>
        <v>0</v>
      </c>
      <c r="H125" s="105">
        <f t="shared" si="36"/>
        <v>3178.2</v>
      </c>
      <c r="I125" s="105">
        <f t="shared" si="36"/>
        <v>3178.2</v>
      </c>
      <c r="J125" s="105">
        <f t="shared" si="36"/>
        <v>0</v>
      </c>
      <c r="K125" s="269">
        <f t="shared" si="36"/>
        <v>0</v>
      </c>
      <c r="L125" s="269">
        <f>L126</f>
        <v>0</v>
      </c>
      <c r="M125" s="216">
        <v>0</v>
      </c>
    </row>
    <row r="126" spans="1:13" ht="27" customHeight="1">
      <c r="A126" s="34" t="s">
        <v>254</v>
      </c>
      <c r="B126" s="99" t="s">
        <v>191</v>
      </c>
      <c r="C126" s="71" t="s">
        <v>343</v>
      </c>
      <c r="D126" s="71" t="s">
        <v>132</v>
      </c>
      <c r="E126" s="149" t="s">
        <v>475</v>
      </c>
      <c r="F126" s="71" t="s">
        <v>217</v>
      </c>
      <c r="G126" s="105">
        <f>G127</f>
        <v>0</v>
      </c>
      <c r="H126" s="105">
        <f t="shared" si="36"/>
        <v>3178.2</v>
      </c>
      <c r="I126" s="105">
        <f t="shared" si="36"/>
        <v>3178.2</v>
      </c>
      <c r="J126" s="105">
        <f t="shared" si="36"/>
        <v>0</v>
      </c>
      <c r="K126" s="269">
        <f t="shared" si="36"/>
        <v>0</v>
      </c>
      <c r="L126" s="269">
        <f t="shared" si="36"/>
        <v>0</v>
      </c>
      <c r="M126" s="216">
        <v>0</v>
      </c>
    </row>
    <row r="127" spans="1:13" ht="30" customHeight="1">
      <c r="A127" s="341" t="s">
        <v>25</v>
      </c>
      <c r="B127" s="342" t="s">
        <v>191</v>
      </c>
      <c r="C127" s="343" t="s">
        <v>343</v>
      </c>
      <c r="D127" s="343" t="s">
        <v>132</v>
      </c>
      <c r="E127" s="344" t="s">
        <v>475</v>
      </c>
      <c r="F127" s="343" t="s">
        <v>359</v>
      </c>
      <c r="G127" s="105"/>
      <c r="H127" s="105">
        <v>3178.2</v>
      </c>
      <c r="I127" s="245">
        <f>G127+H127</f>
        <v>3178.2</v>
      </c>
      <c r="J127" s="245"/>
      <c r="K127" s="269">
        <v>0</v>
      </c>
      <c r="L127" s="269">
        <v>0</v>
      </c>
      <c r="M127" s="216">
        <v>0</v>
      </c>
    </row>
    <row r="128" spans="1:19" s="5" customFormat="1" ht="40.5" customHeight="1" hidden="1">
      <c r="A128" s="223" t="s">
        <v>453</v>
      </c>
      <c r="B128" s="99" t="s">
        <v>191</v>
      </c>
      <c r="C128" s="71" t="s">
        <v>343</v>
      </c>
      <c r="D128" s="71" t="s">
        <v>132</v>
      </c>
      <c r="E128" s="149" t="s">
        <v>454</v>
      </c>
      <c r="F128" s="71"/>
      <c r="G128" s="105"/>
      <c r="H128" s="105"/>
      <c r="I128" s="105"/>
      <c r="J128" s="105"/>
      <c r="K128" s="269">
        <f>K129+K133</f>
        <v>0</v>
      </c>
      <c r="L128" s="269">
        <f>L129+L133</f>
        <v>0</v>
      </c>
      <c r="M128" s="216" t="e">
        <f t="shared" si="27"/>
        <v>#DIV/0!</v>
      </c>
      <c r="S128" s="377"/>
    </row>
    <row r="129" spans="1:13" s="5" customFormat="1" ht="48.75" customHeight="1" hidden="1">
      <c r="A129" s="223" t="s">
        <v>455</v>
      </c>
      <c r="B129" s="99" t="s">
        <v>191</v>
      </c>
      <c r="C129" s="71" t="s">
        <v>343</v>
      </c>
      <c r="D129" s="71" t="s">
        <v>132</v>
      </c>
      <c r="E129" s="149" t="s">
        <v>456</v>
      </c>
      <c r="F129" s="71"/>
      <c r="G129" s="105"/>
      <c r="H129" s="105"/>
      <c r="I129" s="105"/>
      <c r="J129" s="105"/>
      <c r="K129" s="269">
        <f aca="true" t="shared" si="37" ref="K129:L131">K130</f>
        <v>0</v>
      </c>
      <c r="L129" s="269">
        <f t="shared" si="37"/>
        <v>0</v>
      </c>
      <c r="M129" s="216" t="e">
        <f t="shared" si="27"/>
        <v>#DIV/0!</v>
      </c>
    </row>
    <row r="130" spans="1:13" s="5" customFormat="1" ht="30" customHeight="1" hidden="1">
      <c r="A130" s="223" t="s">
        <v>252</v>
      </c>
      <c r="B130" s="99" t="s">
        <v>191</v>
      </c>
      <c r="C130" s="71" t="s">
        <v>343</v>
      </c>
      <c r="D130" s="71" t="s">
        <v>132</v>
      </c>
      <c r="E130" s="149" t="s">
        <v>456</v>
      </c>
      <c r="F130" s="71" t="s">
        <v>458</v>
      </c>
      <c r="G130" s="105"/>
      <c r="H130" s="105"/>
      <c r="I130" s="105"/>
      <c r="J130" s="105"/>
      <c r="K130" s="269">
        <f t="shared" si="37"/>
        <v>0</v>
      </c>
      <c r="L130" s="269">
        <f t="shared" si="37"/>
        <v>0</v>
      </c>
      <c r="M130" s="216" t="e">
        <f t="shared" si="27"/>
        <v>#DIV/0!</v>
      </c>
    </row>
    <row r="131" spans="1:13" s="5" customFormat="1" ht="30" customHeight="1" hidden="1">
      <c r="A131" s="223" t="s">
        <v>254</v>
      </c>
      <c r="B131" s="99" t="s">
        <v>191</v>
      </c>
      <c r="C131" s="71" t="s">
        <v>343</v>
      </c>
      <c r="D131" s="71" t="s">
        <v>132</v>
      </c>
      <c r="E131" s="149" t="s">
        <v>456</v>
      </c>
      <c r="F131" s="71" t="s">
        <v>103</v>
      </c>
      <c r="G131" s="105"/>
      <c r="H131" s="105"/>
      <c r="I131" s="105"/>
      <c r="J131" s="105"/>
      <c r="K131" s="269">
        <f t="shared" si="37"/>
        <v>0</v>
      </c>
      <c r="L131" s="269">
        <f t="shared" si="37"/>
        <v>0</v>
      </c>
      <c r="M131" s="216" t="e">
        <f t="shared" si="27"/>
        <v>#DIV/0!</v>
      </c>
    </row>
    <row r="132" spans="1:13" s="5" customFormat="1" ht="30" customHeight="1" hidden="1">
      <c r="A132" s="315" t="s">
        <v>457</v>
      </c>
      <c r="B132" s="271" t="s">
        <v>191</v>
      </c>
      <c r="C132" s="273" t="s">
        <v>343</v>
      </c>
      <c r="D132" s="273" t="s">
        <v>132</v>
      </c>
      <c r="E132" s="272" t="s">
        <v>456</v>
      </c>
      <c r="F132" s="151" t="s">
        <v>459</v>
      </c>
      <c r="G132" s="105"/>
      <c r="H132" s="105"/>
      <c r="I132" s="105"/>
      <c r="J132" s="105"/>
      <c r="K132" s="269">
        <v>0</v>
      </c>
      <c r="L132" s="269">
        <v>0</v>
      </c>
      <c r="M132" s="216" t="e">
        <f t="shared" si="27"/>
        <v>#DIV/0!</v>
      </c>
    </row>
    <row r="133" spans="1:13" s="5" customFormat="1" ht="30" customHeight="1" hidden="1">
      <c r="A133" s="223" t="s">
        <v>460</v>
      </c>
      <c r="B133" s="99" t="s">
        <v>191</v>
      </c>
      <c r="C133" s="71" t="s">
        <v>343</v>
      </c>
      <c r="D133" s="71" t="s">
        <v>132</v>
      </c>
      <c r="E133" s="149" t="s">
        <v>461</v>
      </c>
      <c r="F133" s="71"/>
      <c r="G133" s="105"/>
      <c r="H133" s="105"/>
      <c r="I133" s="105"/>
      <c r="J133" s="105"/>
      <c r="K133" s="269">
        <f aca="true" t="shared" si="38" ref="K133:L135">K134</f>
        <v>0</v>
      </c>
      <c r="L133" s="269">
        <f t="shared" si="38"/>
        <v>0</v>
      </c>
      <c r="M133" s="216" t="e">
        <f t="shared" si="27"/>
        <v>#DIV/0!</v>
      </c>
    </row>
    <row r="134" spans="1:13" s="5" customFormat="1" ht="30" customHeight="1" hidden="1">
      <c r="A134" s="223" t="s">
        <v>136</v>
      </c>
      <c r="B134" s="99" t="s">
        <v>191</v>
      </c>
      <c r="C134" s="71" t="s">
        <v>343</v>
      </c>
      <c r="D134" s="71" t="s">
        <v>132</v>
      </c>
      <c r="E134" s="149" t="s">
        <v>461</v>
      </c>
      <c r="F134" s="71" t="s">
        <v>458</v>
      </c>
      <c r="G134" s="105"/>
      <c r="H134" s="105"/>
      <c r="I134" s="105"/>
      <c r="J134" s="105"/>
      <c r="K134" s="269">
        <f t="shared" si="38"/>
        <v>0</v>
      </c>
      <c r="L134" s="269">
        <f t="shared" si="38"/>
        <v>0</v>
      </c>
      <c r="M134" s="216" t="e">
        <f t="shared" si="27"/>
        <v>#DIV/0!</v>
      </c>
    </row>
    <row r="135" spans="1:13" s="5" customFormat="1" ht="30" customHeight="1" hidden="1">
      <c r="A135" s="223" t="s">
        <v>252</v>
      </c>
      <c r="B135" s="99" t="s">
        <v>191</v>
      </c>
      <c r="C135" s="71" t="s">
        <v>343</v>
      </c>
      <c r="D135" s="71" t="s">
        <v>132</v>
      </c>
      <c r="E135" s="149" t="s">
        <v>461</v>
      </c>
      <c r="F135" s="71" t="s">
        <v>103</v>
      </c>
      <c r="G135" s="105"/>
      <c r="H135" s="105"/>
      <c r="I135" s="105"/>
      <c r="J135" s="105"/>
      <c r="K135" s="269">
        <f t="shared" si="38"/>
        <v>0</v>
      </c>
      <c r="L135" s="269">
        <f t="shared" si="38"/>
        <v>0</v>
      </c>
      <c r="M135" s="216" t="e">
        <f t="shared" si="27"/>
        <v>#DIV/0!</v>
      </c>
    </row>
    <row r="136" spans="1:13" s="5" customFormat="1" ht="30" customHeight="1" hidden="1">
      <c r="A136" s="315" t="s">
        <v>457</v>
      </c>
      <c r="B136" s="271" t="s">
        <v>191</v>
      </c>
      <c r="C136" s="273" t="s">
        <v>343</v>
      </c>
      <c r="D136" s="273" t="s">
        <v>132</v>
      </c>
      <c r="E136" s="272" t="s">
        <v>461</v>
      </c>
      <c r="F136" s="273" t="s">
        <v>459</v>
      </c>
      <c r="G136" s="105"/>
      <c r="H136" s="105"/>
      <c r="I136" s="105"/>
      <c r="J136" s="105"/>
      <c r="K136" s="269">
        <v>0</v>
      </c>
      <c r="L136" s="269">
        <v>0</v>
      </c>
      <c r="M136" s="216" t="e">
        <f t="shared" si="27"/>
        <v>#DIV/0!</v>
      </c>
    </row>
    <row r="137" spans="1:13" ht="66" customHeight="1" hidden="1">
      <c r="A137" s="247" t="s">
        <v>138</v>
      </c>
      <c r="B137" s="99" t="s">
        <v>191</v>
      </c>
      <c r="C137" s="71" t="s">
        <v>343</v>
      </c>
      <c r="D137" s="71" t="s">
        <v>132</v>
      </c>
      <c r="E137" s="149" t="s">
        <v>137</v>
      </c>
      <c r="F137" s="71"/>
      <c r="G137" s="105">
        <f>G138</f>
        <v>0</v>
      </c>
      <c r="H137" s="105">
        <f aca="true" t="shared" si="39" ref="H137:L139">H138</f>
        <v>16</v>
      </c>
      <c r="I137" s="105">
        <f t="shared" si="39"/>
        <v>16</v>
      </c>
      <c r="J137" s="105">
        <f t="shared" si="39"/>
        <v>0</v>
      </c>
      <c r="K137" s="269">
        <f t="shared" si="39"/>
        <v>0</v>
      </c>
      <c r="L137" s="269">
        <f>L138</f>
        <v>0</v>
      </c>
      <c r="M137" s="216" t="e">
        <f t="shared" si="27"/>
        <v>#DIV/0!</v>
      </c>
    </row>
    <row r="138" spans="1:13" ht="31.5" customHeight="1" hidden="1">
      <c r="A138" s="70" t="s">
        <v>252</v>
      </c>
      <c r="B138" s="99" t="s">
        <v>191</v>
      </c>
      <c r="C138" s="71" t="s">
        <v>343</v>
      </c>
      <c r="D138" s="71" t="s">
        <v>132</v>
      </c>
      <c r="E138" s="149" t="s">
        <v>137</v>
      </c>
      <c r="F138" s="71" t="s">
        <v>253</v>
      </c>
      <c r="G138" s="105">
        <f>G139</f>
        <v>0</v>
      </c>
      <c r="H138" s="105">
        <f t="shared" si="39"/>
        <v>16</v>
      </c>
      <c r="I138" s="105">
        <f t="shared" si="39"/>
        <v>16</v>
      </c>
      <c r="J138" s="105">
        <f t="shared" si="39"/>
        <v>0</v>
      </c>
      <c r="K138" s="269">
        <f t="shared" si="39"/>
        <v>0</v>
      </c>
      <c r="L138" s="269">
        <f>L139</f>
        <v>0</v>
      </c>
      <c r="M138" s="216" t="e">
        <f t="shared" si="27"/>
        <v>#DIV/0!</v>
      </c>
    </row>
    <row r="139" spans="1:13" ht="30" customHeight="1" hidden="1">
      <c r="A139" s="34" t="s">
        <v>254</v>
      </c>
      <c r="B139" s="99" t="s">
        <v>191</v>
      </c>
      <c r="C139" s="71" t="s">
        <v>343</v>
      </c>
      <c r="D139" s="71" t="s">
        <v>132</v>
      </c>
      <c r="E139" s="149" t="s">
        <v>137</v>
      </c>
      <c r="F139" s="71" t="s">
        <v>217</v>
      </c>
      <c r="G139" s="105">
        <f>G140</f>
        <v>0</v>
      </c>
      <c r="H139" s="105">
        <f t="shared" si="39"/>
        <v>16</v>
      </c>
      <c r="I139" s="105">
        <f t="shared" si="39"/>
        <v>16</v>
      </c>
      <c r="J139" s="105">
        <f t="shared" si="39"/>
        <v>0</v>
      </c>
      <c r="K139" s="269">
        <f t="shared" si="39"/>
        <v>0</v>
      </c>
      <c r="L139" s="269">
        <f t="shared" si="39"/>
        <v>0</v>
      </c>
      <c r="M139" s="216" t="e">
        <f t="shared" si="27"/>
        <v>#DIV/0!</v>
      </c>
    </row>
    <row r="140" spans="1:13" ht="29.25" customHeight="1" hidden="1">
      <c r="A140" s="137" t="s">
        <v>25</v>
      </c>
      <c r="B140" s="131" t="s">
        <v>191</v>
      </c>
      <c r="C140" s="151" t="s">
        <v>343</v>
      </c>
      <c r="D140" s="151" t="s">
        <v>132</v>
      </c>
      <c r="E140" s="153" t="s">
        <v>137</v>
      </c>
      <c r="F140" s="151" t="s">
        <v>359</v>
      </c>
      <c r="G140" s="105"/>
      <c r="H140" s="105">
        <v>16</v>
      </c>
      <c r="I140" s="245">
        <f>G140+H140</f>
        <v>16</v>
      </c>
      <c r="J140" s="245"/>
      <c r="K140" s="335">
        <v>0</v>
      </c>
      <c r="L140" s="335">
        <v>0</v>
      </c>
      <c r="M140" s="316" t="e">
        <f t="shared" si="27"/>
        <v>#DIV/0!</v>
      </c>
    </row>
    <row r="141" spans="1:13" ht="15" customHeight="1">
      <c r="A141" s="169" t="s">
        <v>339</v>
      </c>
      <c r="B141" s="99" t="s">
        <v>191</v>
      </c>
      <c r="C141" s="71" t="s">
        <v>343</v>
      </c>
      <c r="D141" s="71" t="s">
        <v>345</v>
      </c>
      <c r="E141" s="141"/>
      <c r="F141" s="71"/>
      <c r="G141" s="105">
        <f aca="true" t="shared" si="40" ref="G141:L142">G142</f>
        <v>1753</v>
      </c>
      <c r="H141" s="105">
        <f t="shared" si="40"/>
        <v>0</v>
      </c>
      <c r="I141" s="105">
        <f t="shared" si="40"/>
        <v>1753</v>
      </c>
      <c r="J141" s="105">
        <f t="shared" si="40"/>
        <v>0</v>
      </c>
      <c r="K141" s="269">
        <f t="shared" si="40"/>
        <v>3894.67302</v>
      </c>
      <c r="L141" s="269">
        <f t="shared" si="40"/>
        <v>314.32955</v>
      </c>
      <c r="M141" s="216">
        <f t="shared" si="27"/>
        <v>8.070755834593784</v>
      </c>
    </row>
    <row r="142" spans="1:13" s="6" customFormat="1" ht="57" customHeight="1">
      <c r="A142" s="109" t="s">
        <v>557</v>
      </c>
      <c r="B142" s="107" t="s">
        <v>191</v>
      </c>
      <c r="C142" s="110" t="s">
        <v>343</v>
      </c>
      <c r="D142" s="110" t="s">
        <v>345</v>
      </c>
      <c r="E142" s="111" t="s">
        <v>232</v>
      </c>
      <c r="F142" s="110"/>
      <c r="G142" s="112">
        <f t="shared" si="40"/>
        <v>1753</v>
      </c>
      <c r="H142" s="112">
        <f t="shared" si="40"/>
        <v>0</v>
      </c>
      <c r="I142" s="112">
        <f t="shared" si="40"/>
        <v>1753</v>
      </c>
      <c r="J142" s="112">
        <f t="shared" si="40"/>
        <v>0</v>
      </c>
      <c r="K142" s="293">
        <f t="shared" si="40"/>
        <v>3894.67302</v>
      </c>
      <c r="L142" s="293">
        <f t="shared" si="40"/>
        <v>314.32955</v>
      </c>
      <c r="M142" s="218">
        <f t="shared" si="27"/>
        <v>8.070755834593784</v>
      </c>
    </row>
    <row r="143" spans="1:13" s="6" customFormat="1" ht="41.25" customHeight="1">
      <c r="A143" s="147" t="s">
        <v>192</v>
      </c>
      <c r="B143" s="107" t="s">
        <v>191</v>
      </c>
      <c r="C143" s="110" t="s">
        <v>343</v>
      </c>
      <c r="D143" s="110" t="s">
        <v>345</v>
      </c>
      <c r="E143" s="119" t="s">
        <v>233</v>
      </c>
      <c r="F143" s="110"/>
      <c r="G143" s="112">
        <f>G148+G144+G152</f>
        <v>1753</v>
      </c>
      <c r="H143" s="112">
        <f>H148+H144+H152</f>
        <v>0</v>
      </c>
      <c r="I143" s="112">
        <f>I148+I144+I152</f>
        <v>1753</v>
      </c>
      <c r="J143" s="112">
        <f>J148+J144+J152</f>
        <v>0</v>
      </c>
      <c r="K143" s="293">
        <f>K148+K144+K152+K156</f>
        <v>3894.67302</v>
      </c>
      <c r="L143" s="293">
        <f>L148+L144+L152+L156</f>
        <v>314.32955</v>
      </c>
      <c r="M143" s="218">
        <f t="shared" si="27"/>
        <v>8.070755834593784</v>
      </c>
    </row>
    <row r="144" spans="1:13" s="6" customFormat="1" ht="36" customHeight="1">
      <c r="A144" s="109" t="s">
        <v>193</v>
      </c>
      <c r="B144" s="107" t="s">
        <v>191</v>
      </c>
      <c r="C144" s="110" t="s">
        <v>343</v>
      </c>
      <c r="D144" s="110" t="s">
        <v>345</v>
      </c>
      <c r="E144" s="111" t="s">
        <v>194</v>
      </c>
      <c r="F144" s="186"/>
      <c r="G144" s="112">
        <f aca="true" t="shared" si="41" ref="G144:L146">G145</f>
        <v>350</v>
      </c>
      <c r="H144" s="112">
        <f t="shared" si="41"/>
        <v>0</v>
      </c>
      <c r="I144" s="112">
        <f t="shared" si="41"/>
        <v>350</v>
      </c>
      <c r="J144" s="112">
        <f t="shared" si="41"/>
        <v>0</v>
      </c>
      <c r="K144" s="288">
        <f t="shared" si="41"/>
        <v>715</v>
      </c>
      <c r="L144" s="289">
        <f t="shared" si="41"/>
        <v>48.279</v>
      </c>
      <c r="M144" s="216">
        <f t="shared" si="27"/>
        <v>6.752307692307692</v>
      </c>
    </row>
    <row r="145" spans="1:13" s="6" customFormat="1" ht="29.25" customHeight="1">
      <c r="A145" s="70" t="s">
        <v>252</v>
      </c>
      <c r="B145" s="99" t="s">
        <v>191</v>
      </c>
      <c r="C145" s="148" t="s">
        <v>343</v>
      </c>
      <c r="D145" s="148" t="s">
        <v>345</v>
      </c>
      <c r="E145" s="141" t="s">
        <v>194</v>
      </c>
      <c r="F145" s="248" t="s">
        <v>253</v>
      </c>
      <c r="G145" s="112">
        <f t="shared" si="41"/>
        <v>350</v>
      </c>
      <c r="H145" s="112">
        <f t="shared" si="41"/>
        <v>0</v>
      </c>
      <c r="I145" s="167">
        <f t="shared" si="41"/>
        <v>350</v>
      </c>
      <c r="J145" s="112">
        <f t="shared" si="41"/>
        <v>0</v>
      </c>
      <c r="K145" s="244">
        <f t="shared" si="41"/>
        <v>715</v>
      </c>
      <c r="L145" s="281">
        <f t="shared" si="41"/>
        <v>48.279</v>
      </c>
      <c r="M145" s="216">
        <f t="shared" si="27"/>
        <v>6.752307692307692</v>
      </c>
    </row>
    <row r="146" spans="1:13" s="6" customFormat="1" ht="29.25" customHeight="1">
      <c r="A146" s="34" t="s">
        <v>254</v>
      </c>
      <c r="B146" s="99" t="s">
        <v>191</v>
      </c>
      <c r="C146" s="148" t="s">
        <v>343</v>
      </c>
      <c r="D146" s="148" t="s">
        <v>345</v>
      </c>
      <c r="E146" s="141" t="s">
        <v>194</v>
      </c>
      <c r="F146" s="248" t="s">
        <v>217</v>
      </c>
      <c r="G146" s="112">
        <f t="shared" si="41"/>
        <v>350</v>
      </c>
      <c r="H146" s="112">
        <f t="shared" si="41"/>
        <v>0</v>
      </c>
      <c r="I146" s="167">
        <f t="shared" si="41"/>
        <v>350</v>
      </c>
      <c r="J146" s="112">
        <f t="shared" si="41"/>
        <v>0</v>
      </c>
      <c r="K146" s="244">
        <f t="shared" si="41"/>
        <v>715</v>
      </c>
      <c r="L146" s="281">
        <f t="shared" si="41"/>
        <v>48.279</v>
      </c>
      <c r="M146" s="216">
        <f t="shared" si="27"/>
        <v>6.752307692307692</v>
      </c>
    </row>
    <row r="147" spans="1:13" s="6" customFormat="1" ht="29.25" customHeight="1">
      <c r="A147" s="341" t="s">
        <v>25</v>
      </c>
      <c r="B147" s="342" t="s">
        <v>191</v>
      </c>
      <c r="C147" s="354" t="s">
        <v>343</v>
      </c>
      <c r="D147" s="354" t="s">
        <v>345</v>
      </c>
      <c r="E147" s="344" t="s">
        <v>194</v>
      </c>
      <c r="F147" s="354" t="s">
        <v>359</v>
      </c>
      <c r="G147" s="112">
        <v>350</v>
      </c>
      <c r="H147" s="112"/>
      <c r="I147" s="112">
        <f>G147+H147</f>
        <v>350</v>
      </c>
      <c r="J147" s="112"/>
      <c r="K147" s="244">
        <v>715</v>
      </c>
      <c r="L147" s="281">
        <v>48.279</v>
      </c>
      <c r="M147" s="216">
        <f t="shared" si="27"/>
        <v>6.752307692307692</v>
      </c>
    </row>
    <row r="148" spans="1:13" s="6" customFormat="1" ht="30" customHeight="1">
      <c r="A148" s="109" t="s">
        <v>236</v>
      </c>
      <c r="B148" s="107" t="s">
        <v>191</v>
      </c>
      <c r="C148" s="110" t="s">
        <v>343</v>
      </c>
      <c r="D148" s="110" t="s">
        <v>345</v>
      </c>
      <c r="E148" s="111" t="s">
        <v>234</v>
      </c>
      <c r="F148" s="110"/>
      <c r="G148" s="112">
        <f aca="true" t="shared" si="42" ref="G148:L150">G149</f>
        <v>1373</v>
      </c>
      <c r="H148" s="112">
        <f t="shared" si="42"/>
        <v>0</v>
      </c>
      <c r="I148" s="112">
        <f t="shared" si="42"/>
        <v>1373</v>
      </c>
      <c r="J148" s="112">
        <f t="shared" si="42"/>
        <v>0</v>
      </c>
      <c r="K148" s="293">
        <f t="shared" si="42"/>
        <v>3129.67302</v>
      </c>
      <c r="L148" s="293">
        <f t="shared" si="42"/>
        <v>266.05055</v>
      </c>
      <c r="M148" s="216">
        <f t="shared" si="27"/>
        <v>8.500905631349308</v>
      </c>
    </row>
    <row r="149" spans="1:13" ht="30" customHeight="1">
      <c r="A149" s="70" t="s">
        <v>252</v>
      </c>
      <c r="B149" s="99" t="s">
        <v>191</v>
      </c>
      <c r="C149" s="148" t="s">
        <v>343</v>
      </c>
      <c r="D149" s="148" t="s">
        <v>345</v>
      </c>
      <c r="E149" s="141" t="s">
        <v>234</v>
      </c>
      <c r="F149" s="148" t="s">
        <v>253</v>
      </c>
      <c r="G149" s="167">
        <f t="shared" si="42"/>
        <v>1373</v>
      </c>
      <c r="H149" s="167">
        <f t="shared" si="42"/>
        <v>0</v>
      </c>
      <c r="I149" s="167">
        <f t="shared" si="42"/>
        <v>1373</v>
      </c>
      <c r="J149" s="167">
        <f t="shared" si="42"/>
        <v>0</v>
      </c>
      <c r="K149" s="294">
        <f t="shared" si="42"/>
        <v>3129.67302</v>
      </c>
      <c r="L149" s="294">
        <f t="shared" si="42"/>
        <v>266.05055</v>
      </c>
      <c r="M149" s="216">
        <f t="shared" si="27"/>
        <v>8.500905631349308</v>
      </c>
    </row>
    <row r="150" spans="1:13" ht="30" customHeight="1">
      <c r="A150" s="34" t="s">
        <v>254</v>
      </c>
      <c r="B150" s="99" t="s">
        <v>191</v>
      </c>
      <c r="C150" s="148" t="s">
        <v>343</v>
      </c>
      <c r="D150" s="148" t="s">
        <v>345</v>
      </c>
      <c r="E150" s="141" t="s">
        <v>234</v>
      </c>
      <c r="F150" s="148" t="s">
        <v>217</v>
      </c>
      <c r="G150" s="167">
        <f t="shared" si="42"/>
        <v>1373</v>
      </c>
      <c r="H150" s="167">
        <f t="shared" si="42"/>
        <v>0</v>
      </c>
      <c r="I150" s="167">
        <f t="shared" si="42"/>
        <v>1373</v>
      </c>
      <c r="J150" s="167">
        <f t="shared" si="42"/>
        <v>0</v>
      </c>
      <c r="K150" s="294">
        <f t="shared" si="42"/>
        <v>3129.67302</v>
      </c>
      <c r="L150" s="294">
        <f t="shared" si="42"/>
        <v>266.05055</v>
      </c>
      <c r="M150" s="216">
        <f t="shared" si="27"/>
        <v>8.500905631349308</v>
      </c>
    </row>
    <row r="151" spans="1:13" ht="27" customHeight="1">
      <c r="A151" s="341" t="s">
        <v>25</v>
      </c>
      <c r="B151" s="342" t="s">
        <v>191</v>
      </c>
      <c r="C151" s="354" t="s">
        <v>343</v>
      </c>
      <c r="D151" s="354" t="s">
        <v>345</v>
      </c>
      <c r="E151" s="344" t="s">
        <v>234</v>
      </c>
      <c r="F151" s="354" t="s">
        <v>359</v>
      </c>
      <c r="G151" s="167">
        <v>1373</v>
      </c>
      <c r="H151" s="167"/>
      <c r="I151" s="167">
        <f>G151+H151</f>
        <v>1373</v>
      </c>
      <c r="J151" s="167"/>
      <c r="K151" s="294">
        <v>3129.67302</v>
      </c>
      <c r="L151" s="294">
        <v>266.05055</v>
      </c>
      <c r="M151" s="216">
        <f t="shared" si="27"/>
        <v>8.500905631349308</v>
      </c>
    </row>
    <row r="152" spans="1:13" s="6" customFormat="1" ht="27" customHeight="1">
      <c r="A152" s="109" t="s">
        <v>282</v>
      </c>
      <c r="B152" s="107" t="s">
        <v>191</v>
      </c>
      <c r="C152" s="110" t="s">
        <v>343</v>
      </c>
      <c r="D152" s="110" t="s">
        <v>345</v>
      </c>
      <c r="E152" s="119" t="s">
        <v>391</v>
      </c>
      <c r="F152" s="185"/>
      <c r="G152" s="112">
        <f aca="true" t="shared" si="43" ref="G152:L154">G153</f>
        <v>30</v>
      </c>
      <c r="H152" s="112">
        <f t="shared" si="43"/>
        <v>0</v>
      </c>
      <c r="I152" s="112">
        <f t="shared" si="43"/>
        <v>30</v>
      </c>
      <c r="J152" s="112">
        <f t="shared" si="43"/>
        <v>0</v>
      </c>
      <c r="K152" s="293">
        <f t="shared" si="43"/>
        <v>50</v>
      </c>
      <c r="L152" s="289">
        <f t="shared" si="43"/>
        <v>0</v>
      </c>
      <c r="M152" s="216">
        <f t="shared" si="27"/>
        <v>0</v>
      </c>
    </row>
    <row r="153" spans="1:13" ht="27" customHeight="1">
      <c r="A153" s="70" t="s">
        <v>252</v>
      </c>
      <c r="B153" s="99" t="s">
        <v>191</v>
      </c>
      <c r="C153" s="148" t="s">
        <v>343</v>
      </c>
      <c r="D153" s="148" t="s">
        <v>345</v>
      </c>
      <c r="E153" s="149" t="s">
        <v>391</v>
      </c>
      <c r="F153" s="148" t="s">
        <v>253</v>
      </c>
      <c r="G153" s="167">
        <f t="shared" si="43"/>
        <v>30</v>
      </c>
      <c r="H153" s="167">
        <f t="shared" si="43"/>
        <v>0</v>
      </c>
      <c r="I153" s="167">
        <f t="shared" si="43"/>
        <v>30</v>
      </c>
      <c r="J153" s="167">
        <f t="shared" si="43"/>
        <v>0</v>
      </c>
      <c r="K153" s="294">
        <f t="shared" si="43"/>
        <v>50</v>
      </c>
      <c r="L153" s="281">
        <f t="shared" si="43"/>
        <v>0</v>
      </c>
      <c r="M153" s="216">
        <f t="shared" si="27"/>
        <v>0</v>
      </c>
    </row>
    <row r="154" spans="1:13" ht="27" customHeight="1">
      <c r="A154" s="34" t="s">
        <v>254</v>
      </c>
      <c r="B154" s="99" t="s">
        <v>191</v>
      </c>
      <c r="C154" s="148" t="s">
        <v>343</v>
      </c>
      <c r="D154" s="148" t="s">
        <v>345</v>
      </c>
      <c r="E154" s="149" t="s">
        <v>391</v>
      </c>
      <c r="F154" s="148" t="s">
        <v>217</v>
      </c>
      <c r="G154" s="167">
        <f t="shared" si="43"/>
        <v>30</v>
      </c>
      <c r="H154" s="167">
        <f t="shared" si="43"/>
        <v>0</v>
      </c>
      <c r="I154" s="167">
        <f t="shared" si="43"/>
        <v>30</v>
      </c>
      <c r="J154" s="167">
        <f t="shared" si="43"/>
        <v>0</v>
      </c>
      <c r="K154" s="294">
        <f t="shared" si="43"/>
        <v>50</v>
      </c>
      <c r="L154" s="281">
        <f t="shared" si="43"/>
        <v>0</v>
      </c>
      <c r="M154" s="216">
        <f t="shared" si="27"/>
        <v>0</v>
      </c>
    </row>
    <row r="155" spans="1:13" ht="27" customHeight="1">
      <c r="A155" s="341" t="s">
        <v>25</v>
      </c>
      <c r="B155" s="342" t="s">
        <v>191</v>
      </c>
      <c r="C155" s="354" t="s">
        <v>343</v>
      </c>
      <c r="D155" s="354" t="s">
        <v>345</v>
      </c>
      <c r="E155" s="344" t="s">
        <v>391</v>
      </c>
      <c r="F155" s="354" t="s">
        <v>359</v>
      </c>
      <c r="G155" s="365">
        <v>30</v>
      </c>
      <c r="H155" s="365"/>
      <c r="I155" s="365">
        <f>G155+H155</f>
        <v>30</v>
      </c>
      <c r="J155" s="365"/>
      <c r="K155" s="366">
        <v>50</v>
      </c>
      <c r="L155" s="281">
        <v>0</v>
      </c>
      <c r="M155" s="216">
        <f t="shared" si="27"/>
        <v>0</v>
      </c>
    </row>
    <row r="156" spans="1:13" ht="27" customHeight="1">
      <c r="A156" s="345" t="s">
        <v>523</v>
      </c>
      <c r="B156" s="346" t="s">
        <v>191</v>
      </c>
      <c r="C156" s="355" t="s">
        <v>343</v>
      </c>
      <c r="D156" s="355" t="s">
        <v>345</v>
      </c>
      <c r="E156" s="348" t="s">
        <v>524</v>
      </c>
      <c r="F156" s="354"/>
      <c r="G156" s="365"/>
      <c r="H156" s="365"/>
      <c r="I156" s="365"/>
      <c r="J156" s="365"/>
      <c r="K156" s="366">
        <f aca="true" t="shared" si="44" ref="K156:L158">K157</f>
        <v>0</v>
      </c>
      <c r="L156" s="366">
        <f t="shared" si="44"/>
        <v>0</v>
      </c>
      <c r="M156" s="216">
        <v>0</v>
      </c>
    </row>
    <row r="157" spans="1:13" ht="27" customHeight="1">
      <c r="A157" s="70" t="s">
        <v>252</v>
      </c>
      <c r="B157" s="342" t="s">
        <v>191</v>
      </c>
      <c r="C157" s="354" t="s">
        <v>343</v>
      </c>
      <c r="D157" s="354" t="s">
        <v>345</v>
      </c>
      <c r="E157" s="344" t="s">
        <v>524</v>
      </c>
      <c r="F157" s="354" t="s">
        <v>253</v>
      </c>
      <c r="G157" s="365"/>
      <c r="H157" s="365"/>
      <c r="I157" s="365"/>
      <c r="J157" s="365"/>
      <c r="K157" s="366">
        <f t="shared" si="44"/>
        <v>0</v>
      </c>
      <c r="L157" s="366">
        <f t="shared" si="44"/>
        <v>0</v>
      </c>
      <c r="M157" s="216">
        <v>0</v>
      </c>
    </row>
    <row r="158" spans="1:13" ht="27" customHeight="1">
      <c r="A158" s="34" t="s">
        <v>254</v>
      </c>
      <c r="B158" s="342" t="s">
        <v>191</v>
      </c>
      <c r="C158" s="354" t="s">
        <v>343</v>
      </c>
      <c r="D158" s="354" t="s">
        <v>345</v>
      </c>
      <c r="E158" s="344" t="s">
        <v>524</v>
      </c>
      <c r="F158" s="354" t="s">
        <v>217</v>
      </c>
      <c r="G158" s="365"/>
      <c r="H158" s="365"/>
      <c r="I158" s="365"/>
      <c r="J158" s="365"/>
      <c r="K158" s="366">
        <f t="shared" si="44"/>
        <v>0</v>
      </c>
      <c r="L158" s="366">
        <f t="shared" si="44"/>
        <v>0</v>
      </c>
      <c r="M158" s="216">
        <v>0</v>
      </c>
    </row>
    <row r="159" spans="1:13" ht="27" customHeight="1">
      <c r="A159" s="341" t="s">
        <v>25</v>
      </c>
      <c r="B159" s="342" t="s">
        <v>191</v>
      </c>
      <c r="C159" s="354" t="s">
        <v>343</v>
      </c>
      <c r="D159" s="354" t="s">
        <v>345</v>
      </c>
      <c r="E159" s="344" t="s">
        <v>524</v>
      </c>
      <c r="F159" s="354" t="s">
        <v>359</v>
      </c>
      <c r="G159" s="365"/>
      <c r="H159" s="365"/>
      <c r="I159" s="365"/>
      <c r="J159" s="365"/>
      <c r="K159" s="366">
        <v>0</v>
      </c>
      <c r="L159" s="281">
        <v>0</v>
      </c>
      <c r="M159" s="216">
        <v>0</v>
      </c>
    </row>
    <row r="160" spans="1:13" s="19" customFormat="1" ht="13.5" customHeight="1">
      <c r="A160" s="70" t="s">
        <v>336</v>
      </c>
      <c r="B160" s="99" t="s">
        <v>191</v>
      </c>
      <c r="C160" s="71" t="s">
        <v>343</v>
      </c>
      <c r="D160" s="71" t="s">
        <v>337</v>
      </c>
      <c r="E160" s="141"/>
      <c r="F160" s="71"/>
      <c r="G160" s="249">
        <f aca="true" t="shared" si="45" ref="G160:L165">G161</f>
        <v>4</v>
      </c>
      <c r="H160" s="249">
        <f t="shared" si="45"/>
        <v>0</v>
      </c>
      <c r="I160" s="249">
        <f t="shared" si="45"/>
        <v>4</v>
      </c>
      <c r="J160" s="249">
        <f t="shared" si="45"/>
        <v>0</v>
      </c>
      <c r="K160" s="249">
        <f t="shared" si="45"/>
        <v>10</v>
      </c>
      <c r="L160" s="282">
        <f t="shared" si="45"/>
        <v>0</v>
      </c>
      <c r="M160" s="216">
        <f t="shared" si="27"/>
        <v>0</v>
      </c>
    </row>
    <row r="161" spans="1:13" s="6" customFormat="1" ht="57" customHeight="1">
      <c r="A161" s="250" t="s">
        <v>556</v>
      </c>
      <c r="B161" s="107" t="s">
        <v>191</v>
      </c>
      <c r="C161" s="108" t="s">
        <v>343</v>
      </c>
      <c r="D161" s="108" t="s">
        <v>337</v>
      </c>
      <c r="E161" s="111" t="s">
        <v>237</v>
      </c>
      <c r="F161" s="134"/>
      <c r="G161" s="190">
        <f t="shared" si="45"/>
        <v>4</v>
      </c>
      <c r="H161" s="190">
        <f t="shared" si="45"/>
        <v>0</v>
      </c>
      <c r="I161" s="190">
        <f t="shared" si="45"/>
        <v>4</v>
      </c>
      <c r="J161" s="190">
        <f t="shared" si="45"/>
        <v>0</v>
      </c>
      <c r="K161" s="190">
        <f t="shared" si="45"/>
        <v>10</v>
      </c>
      <c r="L161" s="283">
        <f t="shared" si="45"/>
        <v>0</v>
      </c>
      <c r="M161" s="218">
        <f t="shared" si="27"/>
        <v>0</v>
      </c>
    </row>
    <row r="162" spans="1:13" ht="28.5" customHeight="1">
      <c r="A162" s="70" t="s">
        <v>264</v>
      </c>
      <c r="B162" s="99" t="s">
        <v>191</v>
      </c>
      <c r="C162" s="71" t="s">
        <v>343</v>
      </c>
      <c r="D162" s="71" t="s">
        <v>337</v>
      </c>
      <c r="E162" s="149" t="s">
        <v>238</v>
      </c>
      <c r="F162" s="103"/>
      <c r="G162" s="152">
        <f t="shared" si="45"/>
        <v>4</v>
      </c>
      <c r="H162" s="152">
        <f t="shared" si="45"/>
        <v>0</v>
      </c>
      <c r="I162" s="152">
        <f t="shared" si="45"/>
        <v>4</v>
      </c>
      <c r="J162" s="152">
        <f t="shared" si="45"/>
        <v>0</v>
      </c>
      <c r="K162" s="152">
        <f t="shared" si="45"/>
        <v>10</v>
      </c>
      <c r="L162" s="284">
        <f t="shared" si="45"/>
        <v>0</v>
      </c>
      <c r="M162" s="216">
        <f t="shared" si="27"/>
        <v>0</v>
      </c>
    </row>
    <row r="163" spans="1:13" ht="17.25" customHeight="1">
      <c r="A163" s="22" t="s">
        <v>281</v>
      </c>
      <c r="B163" s="99" t="s">
        <v>191</v>
      </c>
      <c r="C163" s="71" t="s">
        <v>343</v>
      </c>
      <c r="D163" s="71" t="s">
        <v>337</v>
      </c>
      <c r="E163" s="141" t="s">
        <v>195</v>
      </c>
      <c r="F163" s="103"/>
      <c r="G163" s="152">
        <f t="shared" si="45"/>
        <v>4</v>
      </c>
      <c r="H163" s="152">
        <f t="shared" si="45"/>
        <v>0</v>
      </c>
      <c r="I163" s="152">
        <f t="shared" si="45"/>
        <v>4</v>
      </c>
      <c r="J163" s="152">
        <f t="shared" si="45"/>
        <v>0</v>
      </c>
      <c r="K163" s="152">
        <f t="shared" si="45"/>
        <v>10</v>
      </c>
      <c r="L163" s="284">
        <f t="shared" si="45"/>
        <v>0</v>
      </c>
      <c r="M163" s="216">
        <f t="shared" si="27"/>
        <v>0</v>
      </c>
    </row>
    <row r="164" spans="1:13" ht="29.25" customHeight="1">
      <c r="A164" s="70" t="s">
        <v>252</v>
      </c>
      <c r="B164" s="99" t="s">
        <v>191</v>
      </c>
      <c r="C164" s="71" t="s">
        <v>343</v>
      </c>
      <c r="D164" s="71" t="s">
        <v>337</v>
      </c>
      <c r="E164" s="141" t="s">
        <v>195</v>
      </c>
      <c r="F164" s="71" t="s">
        <v>253</v>
      </c>
      <c r="G164" s="152">
        <f t="shared" si="45"/>
        <v>4</v>
      </c>
      <c r="H164" s="152">
        <f t="shared" si="45"/>
        <v>0</v>
      </c>
      <c r="I164" s="152">
        <f t="shared" si="45"/>
        <v>4</v>
      </c>
      <c r="J164" s="152">
        <f t="shared" si="45"/>
        <v>0</v>
      </c>
      <c r="K164" s="152">
        <f t="shared" si="45"/>
        <v>10</v>
      </c>
      <c r="L164" s="284">
        <f t="shared" si="45"/>
        <v>0</v>
      </c>
      <c r="M164" s="216">
        <f t="shared" si="27"/>
        <v>0</v>
      </c>
    </row>
    <row r="165" spans="1:13" ht="30" customHeight="1">
      <c r="A165" s="34" t="s">
        <v>254</v>
      </c>
      <c r="B165" s="99" t="s">
        <v>191</v>
      </c>
      <c r="C165" s="71" t="s">
        <v>343</v>
      </c>
      <c r="D165" s="71" t="s">
        <v>337</v>
      </c>
      <c r="E165" s="141" t="s">
        <v>195</v>
      </c>
      <c r="F165" s="71" t="s">
        <v>217</v>
      </c>
      <c r="G165" s="152">
        <f t="shared" si="45"/>
        <v>4</v>
      </c>
      <c r="H165" s="152">
        <f t="shared" si="45"/>
        <v>0</v>
      </c>
      <c r="I165" s="152">
        <f t="shared" si="45"/>
        <v>4</v>
      </c>
      <c r="J165" s="152">
        <f t="shared" si="45"/>
        <v>0</v>
      </c>
      <c r="K165" s="152">
        <f t="shared" si="45"/>
        <v>10</v>
      </c>
      <c r="L165" s="284">
        <f t="shared" si="45"/>
        <v>0</v>
      </c>
      <c r="M165" s="216">
        <f t="shared" si="27"/>
        <v>0</v>
      </c>
    </row>
    <row r="166" spans="1:13" ht="28.5" customHeight="1">
      <c r="A166" s="341" t="s">
        <v>25</v>
      </c>
      <c r="B166" s="342" t="s">
        <v>191</v>
      </c>
      <c r="C166" s="343" t="s">
        <v>343</v>
      </c>
      <c r="D166" s="343" t="s">
        <v>337</v>
      </c>
      <c r="E166" s="344" t="s">
        <v>195</v>
      </c>
      <c r="F166" s="353" t="s">
        <v>359</v>
      </c>
      <c r="G166" s="152">
        <v>4</v>
      </c>
      <c r="H166" s="152"/>
      <c r="I166" s="152">
        <f>G166+H166</f>
        <v>4</v>
      </c>
      <c r="J166" s="152"/>
      <c r="K166" s="152">
        <v>10</v>
      </c>
      <c r="L166" s="284">
        <v>0</v>
      </c>
      <c r="M166" s="216">
        <f t="shared" si="27"/>
        <v>0</v>
      </c>
    </row>
    <row r="167" spans="1:13" s="15" customFormat="1" ht="15" customHeight="1">
      <c r="A167" s="123" t="s">
        <v>370</v>
      </c>
      <c r="B167" s="98" t="s">
        <v>191</v>
      </c>
      <c r="C167" s="88" t="s">
        <v>346</v>
      </c>
      <c r="D167" s="88"/>
      <c r="E167" s="133"/>
      <c r="F167" s="88"/>
      <c r="G167" s="135">
        <f aca="true" t="shared" si="46" ref="G167:L167">G168+G174+G184</f>
        <v>2910.42</v>
      </c>
      <c r="H167" s="135">
        <f t="shared" si="46"/>
        <v>-36</v>
      </c>
      <c r="I167" s="135">
        <f t="shared" si="46"/>
        <v>2874.42</v>
      </c>
      <c r="J167" s="135">
        <f t="shared" si="46"/>
        <v>0</v>
      </c>
      <c r="K167" s="336">
        <f t="shared" si="46"/>
        <v>10263.3</v>
      </c>
      <c r="L167" s="336">
        <f t="shared" si="46"/>
        <v>3600.6173000000003</v>
      </c>
      <c r="M167" s="217">
        <f t="shared" si="27"/>
        <v>35.08245203784359</v>
      </c>
    </row>
    <row r="168" spans="1:13" s="19" customFormat="1" ht="15" customHeight="1">
      <c r="A168" s="123" t="s">
        <v>289</v>
      </c>
      <c r="B168" s="98" t="s">
        <v>191</v>
      </c>
      <c r="C168" s="88" t="s">
        <v>346</v>
      </c>
      <c r="D168" s="88" t="s">
        <v>341</v>
      </c>
      <c r="E168" s="133"/>
      <c r="F168" s="88"/>
      <c r="G168" s="135">
        <f aca="true" t="shared" si="47" ref="G168:L172">G169</f>
        <v>12.8</v>
      </c>
      <c r="H168" s="135">
        <f t="shared" si="47"/>
        <v>0</v>
      </c>
      <c r="I168" s="135">
        <f t="shared" si="47"/>
        <v>12.8</v>
      </c>
      <c r="J168" s="135">
        <f t="shared" si="47"/>
        <v>0</v>
      </c>
      <c r="K168" s="336">
        <f t="shared" si="47"/>
        <v>0</v>
      </c>
      <c r="L168" s="336">
        <f t="shared" si="47"/>
        <v>0</v>
      </c>
      <c r="M168" s="217">
        <v>0</v>
      </c>
    </row>
    <row r="169" spans="1:13" s="19" customFormat="1" ht="29.25" customHeight="1">
      <c r="A169" s="109" t="s">
        <v>228</v>
      </c>
      <c r="B169" s="107" t="s">
        <v>191</v>
      </c>
      <c r="C169" s="108" t="s">
        <v>346</v>
      </c>
      <c r="D169" s="108" t="s">
        <v>341</v>
      </c>
      <c r="E169" s="111" t="s">
        <v>163</v>
      </c>
      <c r="F169" s="71"/>
      <c r="G169" s="114">
        <f t="shared" si="47"/>
        <v>12.8</v>
      </c>
      <c r="H169" s="114">
        <f t="shared" si="47"/>
        <v>0</v>
      </c>
      <c r="I169" s="114">
        <f t="shared" si="47"/>
        <v>12.8</v>
      </c>
      <c r="J169" s="114">
        <f t="shared" si="47"/>
        <v>0</v>
      </c>
      <c r="K169" s="268">
        <f t="shared" si="47"/>
        <v>0</v>
      </c>
      <c r="L169" s="268">
        <f t="shared" si="47"/>
        <v>0</v>
      </c>
      <c r="M169" s="218">
        <v>0</v>
      </c>
    </row>
    <row r="170" spans="1:13" s="117" customFormat="1" ht="15" customHeight="1">
      <c r="A170" s="109" t="s">
        <v>189</v>
      </c>
      <c r="B170" s="99" t="s">
        <v>191</v>
      </c>
      <c r="C170" s="108" t="s">
        <v>346</v>
      </c>
      <c r="D170" s="108" t="s">
        <v>341</v>
      </c>
      <c r="E170" s="111" t="s">
        <v>168</v>
      </c>
      <c r="F170" s="108"/>
      <c r="G170" s="116">
        <f t="shared" si="47"/>
        <v>12.8</v>
      </c>
      <c r="H170" s="116">
        <f t="shared" si="47"/>
        <v>0</v>
      </c>
      <c r="I170" s="116">
        <f t="shared" si="47"/>
        <v>12.8</v>
      </c>
      <c r="J170" s="116">
        <f t="shared" si="47"/>
        <v>0</v>
      </c>
      <c r="K170" s="268">
        <f t="shared" si="47"/>
        <v>0</v>
      </c>
      <c r="L170" s="268">
        <f t="shared" si="47"/>
        <v>0</v>
      </c>
      <c r="M170" s="216">
        <v>0</v>
      </c>
    </row>
    <row r="171" spans="1:13" s="117" customFormat="1" ht="28.5" customHeight="1">
      <c r="A171" s="70" t="s">
        <v>252</v>
      </c>
      <c r="B171" s="99" t="s">
        <v>191</v>
      </c>
      <c r="C171" s="71" t="s">
        <v>346</v>
      </c>
      <c r="D171" s="71" t="s">
        <v>341</v>
      </c>
      <c r="E171" s="141" t="s">
        <v>168</v>
      </c>
      <c r="F171" s="71" t="s">
        <v>253</v>
      </c>
      <c r="G171" s="116">
        <f t="shared" si="47"/>
        <v>12.8</v>
      </c>
      <c r="H171" s="116">
        <f t="shared" si="47"/>
        <v>0</v>
      </c>
      <c r="I171" s="114">
        <f t="shared" si="47"/>
        <v>12.8</v>
      </c>
      <c r="J171" s="116">
        <f t="shared" si="47"/>
        <v>0</v>
      </c>
      <c r="K171" s="269">
        <f t="shared" si="47"/>
        <v>0</v>
      </c>
      <c r="L171" s="268">
        <f t="shared" si="47"/>
        <v>0</v>
      </c>
      <c r="M171" s="216">
        <v>0</v>
      </c>
    </row>
    <row r="172" spans="1:13" s="117" customFormat="1" ht="29.25" customHeight="1">
      <c r="A172" s="34" t="s">
        <v>254</v>
      </c>
      <c r="B172" s="99" t="s">
        <v>191</v>
      </c>
      <c r="C172" s="71" t="s">
        <v>346</v>
      </c>
      <c r="D172" s="71" t="s">
        <v>341</v>
      </c>
      <c r="E172" s="141" t="s">
        <v>168</v>
      </c>
      <c r="F172" s="71" t="s">
        <v>217</v>
      </c>
      <c r="G172" s="116">
        <f t="shared" si="47"/>
        <v>12.8</v>
      </c>
      <c r="H172" s="116">
        <f t="shared" si="47"/>
        <v>0</v>
      </c>
      <c r="I172" s="114">
        <f t="shared" si="47"/>
        <v>12.8</v>
      </c>
      <c r="J172" s="116">
        <f t="shared" si="47"/>
        <v>0</v>
      </c>
      <c r="K172" s="269">
        <f t="shared" si="47"/>
        <v>0</v>
      </c>
      <c r="L172" s="269">
        <f t="shared" si="47"/>
        <v>0</v>
      </c>
      <c r="M172" s="216">
        <v>0</v>
      </c>
    </row>
    <row r="173" spans="1:13" s="15" customFormat="1" ht="30" customHeight="1">
      <c r="A173" s="341" t="s">
        <v>25</v>
      </c>
      <c r="B173" s="342" t="s">
        <v>191</v>
      </c>
      <c r="C173" s="343" t="s">
        <v>346</v>
      </c>
      <c r="D173" s="343" t="s">
        <v>341</v>
      </c>
      <c r="E173" s="344" t="s">
        <v>168</v>
      </c>
      <c r="F173" s="343" t="s">
        <v>359</v>
      </c>
      <c r="G173" s="114">
        <v>12.8</v>
      </c>
      <c r="H173" s="114"/>
      <c r="I173" s="114">
        <f>G173+H173</f>
        <v>12.8</v>
      </c>
      <c r="J173" s="114"/>
      <c r="K173" s="269">
        <v>0</v>
      </c>
      <c r="L173" s="269">
        <v>0</v>
      </c>
      <c r="M173" s="216">
        <v>0</v>
      </c>
    </row>
    <row r="174" spans="1:13" s="19" customFormat="1" ht="15" customHeight="1">
      <c r="A174" s="123" t="s">
        <v>348</v>
      </c>
      <c r="B174" s="98" t="s">
        <v>191</v>
      </c>
      <c r="C174" s="88" t="s">
        <v>346</v>
      </c>
      <c r="D174" s="88" t="s">
        <v>342</v>
      </c>
      <c r="E174" s="133"/>
      <c r="F174" s="88"/>
      <c r="G174" s="89">
        <f>G175</f>
        <v>1550</v>
      </c>
      <c r="H174" s="89">
        <f>H175</f>
        <v>0</v>
      </c>
      <c r="I174" s="89">
        <f>I175</f>
        <v>1550</v>
      </c>
      <c r="J174" s="89">
        <f>J175</f>
        <v>0</v>
      </c>
      <c r="K174" s="336">
        <f>K175+K180</f>
        <v>0</v>
      </c>
      <c r="L174" s="336">
        <f>L175+L180</f>
        <v>0</v>
      </c>
      <c r="M174" s="217">
        <v>0</v>
      </c>
    </row>
    <row r="175" spans="1:13" ht="29.25" customHeight="1">
      <c r="A175" s="109" t="s">
        <v>554</v>
      </c>
      <c r="B175" s="107" t="s">
        <v>191</v>
      </c>
      <c r="C175" s="108" t="s">
        <v>346</v>
      </c>
      <c r="D175" s="108" t="s">
        <v>342</v>
      </c>
      <c r="E175" s="141" t="s">
        <v>11</v>
      </c>
      <c r="F175" s="71"/>
      <c r="G175" s="105">
        <f>G180</f>
        <v>1550</v>
      </c>
      <c r="H175" s="105">
        <f>H180</f>
        <v>0</v>
      </c>
      <c r="I175" s="105">
        <f>I180</f>
        <v>1550</v>
      </c>
      <c r="J175" s="105">
        <f>J180</f>
        <v>0</v>
      </c>
      <c r="K175" s="268">
        <f>K177+K179</f>
        <v>0</v>
      </c>
      <c r="L175" s="268">
        <f>L177+L179</f>
        <v>0</v>
      </c>
      <c r="M175" s="218">
        <v>0</v>
      </c>
    </row>
    <row r="176" spans="1:13" ht="29.25" customHeight="1">
      <c r="A176" s="109" t="s">
        <v>555</v>
      </c>
      <c r="B176" s="107" t="s">
        <v>191</v>
      </c>
      <c r="C176" s="108" t="s">
        <v>346</v>
      </c>
      <c r="D176" s="108" t="s">
        <v>342</v>
      </c>
      <c r="E176" s="141" t="s">
        <v>12</v>
      </c>
      <c r="F176" s="71" t="s">
        <v>458</v>
      </c>
      <c r="G176" s="105"/>
      <c r="H176" s="105"/>
      <c r="I176" s="105"/>
      <c r="J176" s="105"/>
      <c r="K176" s="269">
        <f>K177</f>
        <v>0</v>
      </c>
      <c r="L176" s="269">
        <f>L177</f>
        <v>0</v>
      </c>
      <c r="M176" s="216">
        <v>0</v>
      </c>
    </row>
    <row r="177" spans="1:13" ht="29.25" customHeight="1">
      <c r="A177" s="70" t="s">
        <v>252</v>
      </c>
      <c r="B177" s="99" t="s">
        <v>191</v>
      </c>
      <c r="C177" s="71" t="s">
        <v>449</v>
      </c>
      <c r="D177" s="71" t="s">
        <v>342</v>
      </c>
      <c r="E177" s="141" t="s">
        <v>12</v>
      </c>
      <c r="F177" s="71" t="s">
        <v>459</v>
      </c>
      <c r="G177" s="105"/>
      <c r="H177" s="105"/>
      <c r="I177" s="105"/>
      <c r="J177" s="105"/>
      <c r="K177" s="269">
        <v>0</v>
      </c>
      <c r="L177" s="269">
        <v>0</v>
      </c>
      <c r="M177" s="216">
        <v>0</v>
      </c>
    </row>
    <row r="178" spans="1:13" ht="29.25" customHeight="1">
      <c r="A178" s="34" t="s">
        <v>254</v>
      </c>
      <c r="B178" s="99" t="s">
        <v>191</v>
      </c>
      <c r="C178" s="71" t="s">
        <v>449</v>
      </c>
      <c r="D178" s="71" t="s">
        <v>342</v>
      </c>
      <c r="E178" s="141" t="s">
        <v>479</v>
      </c>
      <c r="F178" s="71" t="s">
        <v>458</v>
      </c>
      <c r="G178" s="105"/>
      <c r="H178" s="105"/>
      <c r="I178" s="105"/>
      <c r="J178" s="105"/>
      <c r="K178" s="269">
        <f>K179</f>
        <v>0</v>
      </c>
      <c r="L178" s="269">
        <f>L179</f>
        <v>0</v>
      </c>
      <c r="M178" s="216">
        <v>0</v>
      </c>
    </row>
    <row r="179" spans="1:13" ht="29.25" customHeight="1">
      <c r="A179" s="341" t="s">
        <v>25</v>
      </c>
      <c r="B179" s="342" t="s">
        <v>191</v>
      </c>
      <c r="C179" s="343" t="s">
        <v>449</v>
      </c>
      <c r="D179" s="343" t="s">
        <v>342</v>
      </c>
      <c r="E179" s="344" t="s">
        <v>479</v>
      </c>
      <c r="F179" s="343" t="s">
        <v>459</v>
      </c>
      <c r="G179" s="360"/>
      <c r="H179" s="360"/>
      <c r="I179" s="360"/>
      <c r="J179" s="360"/>
      <c r="K179" s="361">
        <v>0</v>
      </c>
      <c r="L179" s="269">
        <v>0</v>
      </c>
      <c r="M179" s="216">
        <v>0</v>
      </c>
    </row>
    <row r="180" spans="1:13" s="6" customFormat="1" ht="15" customHeight="1">
      <c r="A180" s="109" t="s">
        <v>352</v>
      </c>
      <c r="B180" s="99" t="s">
        <v>191</v>
      </c>
      <c r="C180" s="108" t="s">
        <v>346</v>
      </c>
      <c r="D180" s="108" t="s">
        <v>342</v>
      </c>
      <c r="E180" s="111" t="s">
        <v>320</v>
      </c>
      <c r="F180" s="108"/>
      <c r="G180" s="115">
        <f aca="true" t="shared" si="48" ref="G180:L182">G181</f>
        <v>1550</v>
      </c>
      <c r="H180" s="115">
        <f t="shared" si="48"/>
        <v>0</v>
      </c>
      <c r="I180" s="115">
        <f t="shared" si="48"/>
        <v>1550</v>
      </c>
      <c r="J180" s="115">
        <f t="shared" si="48"/>
        <v>0</v>
      </c>
      <c r="K180" s="268">
        <f t="shared" si="48"/>
        <v>0</v>
      </c>
      <c r="L180" s="268">
        <f t="shared" si="48"/>
        <v>0</v>
      </c>
      <c r="M180" s="218">
        <v>0</v>
      </c>
    </row>
    <row r="181" spans="1:13" s="6" customFormat="1" ht="28.5" customHeight="1">
      <c r="A181" s="70" t="s">
        <v>252</v>
      </c>
      <c r="B181" s="99" t="s">
        <v>191</v>
      </c>
      <c r="C181" s="71" t="s">
        <v>346</v>
      </c>
      <c r="D181" s="71" t="s">
        <v>342</v>
      </c>
      <c r="E181" s="141" t="s">
        <v>320</v>
      </c>
      <c r="F181" s="71" t="s">
        <v>253</v>
      </c>
      <c r="G181" s="115">
        <f t="shared" si="48"/>
        <v>1550</v>
      </c>
      <c r="H181" s="115">
        <f t="shared" si="48"/>
        <v>0</v>
      </c>
      <c r="I181" s="105">
        <f t="shared" si="48"/>
        <v>1550</v>
      </c>
      <c r="J181" s="115">
        <f t="shared" si="48"/>
        <v>0</v>
      </c>
      <c r="K181" s="269">
        <f t="shared" si="48"/>
        <v>0</v>
      </c>
      <c r="L181" s="268">
        <f t="shared" si="48"/>
        <v>0</v>
      </c>
      <c r="M181" s="216">
        <v>0</v>
      </c>
    </row>
    <row r="182" spans="1:13" s="6" customFormat="1" ht="30" customHeight="1">
      <c r="A182" s="34" t="s">
        <v>254</v>
      </c>
      <c r="B182" s="99" t="s">
        <v>191</v>
      </c>
      <c r="C182" s="71" t="s">
        <v>346</v>
      </c>
      <c r="D182" s="71" t="s">
        <v>342</v>
      </c>
      <c r="E182" s="141" t="s">
        <v>320</v>
      </c>
      <c r="F182" s="71" t="s">
        <v>217</v>
      </c>
      <c r="G182" s="115">
        <f t="shared" si="48"/>
        <v>1550</v>
      </c>
      <c r="H182" s="115">
        <f t="shared" si="48"/>
        <v>0</v>
      </c>
      <c r="I182" s="105">
        <f t="shared" si="48"/>
        <v>1550</v>
      </c>
      <c r="J182" s="115">
        <f t="shared" si="48"/>
        <v>0</v>
      </c>
      <c r="K182" s="269">
        <f t="shared" si="48"/>
        <v>0</v>
      </c>
      <c r="L182" s="269">
        <f t="shared" si="48"/>
        <v>0</v>
      </c>
      <c r="M182" s="216">
        <v>0</v>
      </c>
    </row>
    <row r="183" spans="1:13" ht="29.25" customHeight="1">
      <c r="A183" s="341" t="s">
        <v>25</v>
      </c>
      <c r="B183" s="99" t="s">
        <v>191</v>
      </c>
      <c r="C183" s="343" t="s">
        <v>346</v>
      </c>
      <c r="D183" s="343" t="s">
        <v>342</v>
      </c>
      <c r="E183" s="344" t="s">
        <v>320</v>
      </c>
      <c r="F183" s="343" t="s">
        <v>359</v>
      </c>
      <c r="G183" s="105">
        <v>1550</v>
      </c>
      <c r="H183" s="105"/>
      <c r="I183" s="105">
        <f>G183+H183</f>
        <v>1550</v>
      </c>
      <c r="J183" s="105"/>
      <c r="K183" s="269">
        <v>0</v>
      </c>
      <c r="L183" s="269">
        <v>0</v>
      </c>
      <c r="M183" s="216">
        <v>0</v>
      </c>
    </row>
    <row r="184" spans="1:13" s="19" customFormat="1" ht="15" customHeight="1">
      <c r="A184" s="123" t="s">
        <v>340</v>
      </c>
      <c r="B184" s="98" t="s">
        <v>191</v>
      </c>
      <c r="C184" s="88" t="s">
        <v>346</v>
      </c>
      <c r="D184" s="88" t="s">
        <v>344</v>
      </c>
      <c r="E184" s="133"/>
      <c r="F184" s="88"/>
      <c r="G184" s="89">
        <f>G192</f>
        <v>1347.62</v>
      </c>
      <c r="H184" s="89">
        <f>H192</f>
        <v>-36</v>
      </c>
      <c r="I184" s="89">
        <f>I192</f>
        <v>1311.62</v>
      </c>
      <c r="J184" s="89">
        <f>J192</f>
        <v>0</v>
      </c>
      <c r="K184" s="336">
        <f>K185+K193+K210+K214+K219</f>
        <v>10263.3</v>
      </c>
      <c r="L184" s="336">
        <f>L185+L193+L210+L214+L219</f>
        <v>3600.6173000000003</v>
      </c>
      <c r="M184" s="217">
        <f aca="true" t="shared" si="49" ref="M184:M264">L184/K184*100</f>
        <v>35.08245203784359</v>
      </c>
    </row>
    <row r="185" spans="1:13" s="19" customFormat="1" ht="15" customHeight="1">
      <c r="A185" s="109" t="s">
        <v>492</v>
      </c>
      <c r="B185" s="107" t="s">
        <v>191</v>
      </c>
      <c r="C185" s="108" t="s">
        <v>346</v>
      </c>
      <c r="D185" s="108" t="s">
        <v>344</v>
      </c>
      <c r="E185" s="111" t="s">
        <v>175</v>
      </c>
      <c r="F185" s="71"/>
      <c r="G185" s="105"/>
      <c r="H185" s="105"/>
      <c r="I185" s="105"/>
      <c r="J185" s="105"/>
      <c r="K185" s="269">
        <f>K186+K189</f>
        <v>7133.4</v>
      </c>
      <c r="L185" s="269">
        <f>L186+L189</f>
        <v>3276.59593</v>
      </c>
      <c r="M185" s="216">
        <f t="shared" si="49"/>
        <v>45.93315852188298</v>
      </c>
    </row>
    <row r="186" spans="1:13" s="19" customFormat="1" ht="15" customHeight="1">
      <c r="A186" s="70" t="s">
        <v>493</v>
      </c>
      <c r="B186" s="99" t="s">
        <v>191</v>
      </c>
      <c r="C186" s="71" t="s">
        <v>346</v>
      </c>
      <c r="D186" s="71" t="s">
        <v>344</v>
      </c>
      <c r="E186" s="141" t="s">
        <v>497</v>
      </c>
      <c r="F186" s="71"/>
      <c r="G186" s="105"/>
      <c r="H186" s="105"/>
      <c r="I186" s="105"/>
      <c r="J186" s="105"/>
      <c r="K186" s="269">
        <f>K187+K188</f>
        <v>7133.4</v>
      </c>
      <c r="L186" s="269">
        <f>L187+L188</f>
        <v>3276.59593</v>
      </c>
      <c r="M186" s="216">
        <f t="shared" si="49"/>
        <v>45.93315852188298</v>
      </c>
    </row>
    <row r="187" spans="1:13" s="19" customFormat="1" ht="15" customHeight="1">
      <c r="A187" s="70" t="s">
        <v>494</v>
      </c>
      <c r="B187" s="99" t="s">
        <v>191</v>
      </c>
      <c r="C187" s="71" t="s">
        <v>346</v>
      </c>
      <c r="D187" s="71" t="s">
        <v>344</v>
      </c>
      <c r="E187" s="141" t="s">
        <v>497</v>
      </c>
      <c r="F187" s="71" t="s">
        <v>374</v>
      </c>
      <c r="G187" s="105"/>
      <c r="H187" s="105"/>
      <c r="I187" s="105"/>
      <c r="J187" s="105"/>
      <c r="K187" s="269">
        <v>5478.8</v>
      </c>
      <c r="L187" s="269">
        <v>2459.9995</v>
      </c>
      <c r="M187" s="216">
        <f t="shared" si="49"/>
        <v>44.90033401474775</v>
      </c>
    </row>
    <row r="188" spans="1:13" s="19" customFormat="1" ht="15" customHeight="1">
      <c r="A188" s="70" t="s">
        <v>495</v>
      </c>
      <c r="B188" s="99" t="s">
        <v>191</v>
      </c>
      <c r="C188" s="71" t="s">
        <v>346</v>
      </c>
      <c r="D188" s="71" t="s">
        <v>344</v>
      </c>
      <c r="E188" s="141" t="s">
        <v>497</v>
      </c>
      <c r="F188" s="71" t="s">
        <v>209</v>
      </c>
      <c r="G188" s="105"/>
      <c r="H188" s="105"/>
      <c r="I188" s="105"/>
      <c r="J188" s="105"/>
      <c r="K188" s="269">
        <v>1654.6</v>
      </c>
      <c r="L188" s="269">
        <v>816.59643</v>
      </c>
      <c r="M188" s="216">
        <f t="shared" si="49"/>
        <v>49.35310226036505</v>
      </c>
    </row>
    <row r="189" spans="1:13" s="19" customFormat="1" ht="15" customHeight="1">
      <c r="A189" s="70" t="s">
        <v>496</v>
      </c>
      <c r="B189" s="99" t="s">
        <v>191</v>
      </c>
      <c r="C189" s="71" t="s">
        <v>346</v>
      </c>
      <c r="D189" s="71" t="s">
        <v>344</v>
      </c>
      <c r="E189" s="141" t="s">
        <v>498</v>
      </c>
      <c r="F189" s="71" t="s">
        <v>217</v>
      </c>
      <c r="G189" s="105"/>
      <c r="H189" s="105"/>
      <c r="I189" s="105"/>
      <c r="J189" s="105"/>
      <c r="K189" s="269">
        <f>K190+K191</f>
        <v>0</v>
      </c>
      <c r="L189" s="269">
        <f>L190+L191</f>
        <v>0</v>
      </c>
      <c r="M189" s="216">
        <v>0</v>
      </c>
    </row>
    <row r="190" spans="1:13" s="19" customFormat="1" ht="25.5" customHeight="1">
      <c r="A190" s="70" t="s">
        <v>252</v>
      </c>
      <c r="B190" s="99" t="s">
        <v>191</v>
      </c>
      <c r="C190" s="71" t="s">
        <v>346</v>
      </c>
      <c r="D190" s="71" t="s">
        <v>344</v>
      </c>
      <c r="E190" s="141" t="s">
        <v>498</v>
      </c>
      <c r="F190" s="71" t="s">
        <v>358</v>
      </c>
      <c r="G190" s="105"/>
      <c r="H190" s="105"/>
      <c r="I190" s="105"/>
      <c r="J190" s="105"/>
      <c r="K190" s="269">
        <v>0</v>
      </c>
      <c r="L190" s="269">
        <v>0</v>
      </c>
      <c r="M190" s="216">
        <v>0</v>
      </c>
    </row>
    <row r="191" spans="1:13" s="19" customFormat="1" ht="29.25" customHeight="1">
      <c r="A191" s="34" t="s">
        <v>254</v>
      </c>
      <c r="B191" s="99" t="s">
        <v>191</v>
      </c>
      <c r="C191" s="71" t="s">
        <v>346</v>
      </c>
      <c r="D191" s="71" t="s">
        <v>344</v>
      </c>
      <c r="E191" s="141" t="s">
        <v>498</v>
      </c>
      <c r="F191" s="71" t="s">
        <v>359</v>
      </c>
      <c r="G191" s="105"/>
      <c r="H191" s="105"/>
      <c r="I191" s="105"/>
      <c r="J191" s="105"/>
      <c r="K191" s="269">
        <v>0</v>
      </c>
      <c r="L191" s="269">
        <v>0</v>
      </c>
      <c r="M191" s="216">
        <v>0</v>
      </c>
    </row>
    <row r="192" spans="1:13" s="117" customFormat="1" ht="30" customHeight="1">
      <c r="A192" s="109" t="s">
        <v>228</v>
      </c>
      <c r="B192" s="107" t="s">
        <v>191</v>
      </c>
      <c r="C192" s="108" t="s">
        <v>346</v>
      </c>
      <c r="D192" s="108" t="s">
        <v>344</v>
      </c>
      <c r="E192" s="111" t="s">
        <v>163</v>
      </c>
      <c r="F192" s="108"/>
      <c r="G192" s="115">
        <f aca="true" t="shared" si="50" ref="G192:L192">G193+G205+G210+G197</f>
        <v>1347.62</v>
      </c>
      <c r="H192" s="115">
        <f t="shared" si="50"/>
        <v>-36</v>
      </c>
      <c r="I192" s="115">
        <f t="shared" si="50"/>
        <v>1311.62</v>
      </c>
      <c r="J192" s="115">
        <f t="shared" si="50"/>
        <v>0</v>
      </c>
      <c r="K192" s="268">
        <f t="shared" si="50"/>
        <v>820.4</v>
      </c>
      <c r="L192" s="268">
        <f t="shared" si="50"/>
        <v>324.02137</v>
      </c>
      <c r="M192" s="218">
        <f t="shared" si="49"/>
        <v>39.495535104826914</v>
      </c>
    </row>
    <row r="193" spans="1:13" s="6" customFormat="1" ht="14.25" customHeight="1">
      <c r="A193" s="31" t="s">
        <v>283</v>
      </c>
      <c r="B193" s="107" t="s">
        <v>191</v>
      </c>
      <c r="C193" s="108" t="s">
        <v>346</v>
      </c>
      <c r="D193" s="108" t="s">
        <v>344</v>
      </c>
      <c r="E193" s="111" t="s">
        <v>169</v>
      </c>
      <c r="F193" s="113"/>
      <c r="G193" s="112">
        <f aca="true" t="shared" si="51" ref="G193:L195">G194</f>
        <v>382.82</v>
      </c>
      <c r="H193" s="112">
        <f t="shared" si="51"/>
        <v>0</v>
      </c>
      <c r="I193" s="112">
        <f t="shared" si="51"/>
        <v>382.82</v>
      </c>
      <c r="J193" s="112">
        <f t="shared" si="51"/>
        <v>0</v>
      </c>
      <c r="K193" s="293">
        <f t="shared" si="51"/>
        <v>634</v>
      </c>
      <c r="L193" s="293">
        <f t="shared" si="51"/>
        <v>242.98453</v>
      </c>
      <c r="M193" s="218">
        <f t="shared" si="49"/>
        <v>38.3256356466877</v>
      </c>
    </row>
    <row r="194" spans="1:13" s="6" customFormat="1" ht="27" customHeight="1">
      <c r="A194" s="70" t="s">
        <v>252</v>
      </c>
      <c r="B194" s="99" t="s">
        <v>191</v>
      </c>
      <c r="C194" s="71" t="s">
        <v>346</v>
      </c>
      <c r="D194" s="71" t="s">
        <v>344</v>
      </c>
      <c r="E194" s="141" t="s">
        <v>169</v>
      </c>
      <c r="F194" s="59" t="s">
        <v>253</v>
      </c>
      <c r="G194" s="112">
        <f t="shared" si="51"/>
        <v>382.82</v>
      </c>
      <c r="H194" s="112">
        <f t="shared" si="51"/>
        <v>0</v>
      </c>
      <c r="I194" s="167">
        <f t="shared" si="51"/>
        <v>382.82</v>
      </c>
      <c r="J194" s="112">
        <f t="shared" si="51"/>
        <v>0</v>
      </c>
      <c r="K194" s="294">
        <f t="shared" si="51"/>
        <v>634</v>
      </c>
      <c r="L194" s="293">
        <f t="shared" si="51"/>
        <v>242.98453</v>
      </c>
      <c r="M194" s="216">
        <f t="shared" si="49"/>
        <v>38.3256356466877</v>
      </c>
    </row>
    <row r="195" spans="1:13" s="6" customFormat="1" ht="27" customHeight="1">
      <c r="A195" s="34" t="s">
        <v>254</v>
      </c>
      <c r="B195" s="99" t="s">
        <v>191</v>
      </c>
      <c r="C195" s="71" t="s">
        <v>346</v>
      </c>
      <c r="D195" s="71" t="s">
        <v>344</v>
      </c>
      <c r="E195" s="141" t="s">
        <v>169</v>
      </c>
      <c r="F195" s="59" t="s">
        <v>217</v>
      </c>
      <c r="G195" s="112">
        <f t="shared" si="51"/>
        <v>382.82</v>
      </c>
      <c r="H195" s="112">
        <f t="shared" si="51"/>
        <v>0</v>
      </c>
      <c r="I195" s="167">
        <f t="shared" si="51"/>
        <v>382.82</v>
      </c>
      <c r="J195" s="112">
        <f t="shared" si="51"/>
        <v>0</v>
      </c>
      <c r="K195" s="294">
        <f>K196+K209</f>
        <v>634</v>
      </c>
      <c r="L195" s="294">
        <f>L196+L209</f>
        <v>242.98453</v>
      </c>
      <c r="M195" s="216">
        <f t="shared" si="49"/>
        <v>38.3256356466877</v>
      </c>
    </row>
    <row r="196" spans="1:13" ht="27" customHeight="1">
      <c r="A196" s="341" t="s">
        <v>25</v>
      </c>
      <c r="B196" s="99" t="s">
        <v>191</v>
      </c>
      <c r="C196" s="343" t="s">
        <v>346</v>
      </c>
      <c r="D196" s="343" t="s">
        <v>344</v>
      </c>
      <c r="E196" s="344" t="s">
        <v>169</v>
      </c>
      <c r="F196" s="353" t="s">
        <v>359</v>
      </c>
      <c r="G196" s="167">
        <v>382.82</v>
      </c>
      <c r="H196" s="167"/>
      <c r="I196" s="167">
        <f>G196+H196</f>
        <v>382.82</v>
      </c>
      <c r="J196" s="167"/>
      <c r="K196" s="294">
        <v>51</v>
      </c>
      <c r="L196" s="294">
        <v>0</v>
      </c>
      <c r="M196" s="216">
        <v>0</v>
      </c>
    </row>
    <row r="197" spans="1:13" s="6" customFormat="1" ht="45" customHeight="1" hidden="1">
      <c r="A197" s="140" t="s">
        <v>284</v>
      </c>
      <c r="B197" s="99" t="s">
        <v>191</v>
      </c>
      <c r="C197" s="108" t="s">
        <v>346</v>
      </c>
      <c r="D197" s="108" t="s">
        <v>344</v>
      </c>
      <c r="E197" s="111" t="s">
        <v>170</v>
      </c>
      <c r="F197" s="113"/>
      <c r="G197" s="112">
        <f aca="true" t="shared" si="52" ref="G197:L199">G198</f>
        <v>20</v>
      </c>
      <c r="H197" s="112">
        <f t="shared" si="52"/>
        <v>0</v>
      </c>
      <c r="I197" s="112">
        <f t="shared" si="52"/>
        <v>20</v>
      </c>
      <c r="J197" s="112">
        <f t="shared" si="52"/>
        <v>0</v>
      </c>
      <c r="K197" s="293">
        <f t="shared" si="52"/>
        <v>0</v>
      </c>
      <c r="L197" s="293">
        <f t="shared" si="52"/>
        <v>0</v>
      </c>
      <c r="M197" s="218" t="e">
        <f t="shared" si="49"/>
        <v>#DIV/0!</v>
      </c>
    </row>
    <row r="198" spans="1:13" s="6" customFormat="1" ht="26.25" customHeight="1" hidden="1">
      <c r="A198" s="70" t="s">
        <v>252</v>
      </c>
      <c r="B198" s="99" t="s">
        <v>191</v>
      </c>
      <c r="C198" s="71" t="s">
        <v>346</v>
      </c>
      <c r="D198" s="71" t="s">
        <v>344</v>
      </c>
      <c r="E198" s="141" t="s">
        <v>170</v>
      </c>
      <c r="F198" s="59" t="s">
        <v>253</v>
      </c>
      <c r="G198" s="112">
        <f t="shared" si="52"/>
        <v>20</v>
      </c>
      <c r="H198" s="112">
        <f t="shared" si="52"/>
        <v>0</v>
      </c>
      <c r="I198" s="167">
        <f t="shared" si="52"/>
        <v>20</v>
      </c>
      <c r="J198" s="112">
        <f t="shared" si="52"/>
        <v>0</v>
      </c>
      <c r="K198" s="244">
        <f t="shared" si="52"/>
        <v>0</v>
      </c>
      <c r="L198" s="281">
        <f t="shared" si="52"/>
        <v>0</v>
      </c>
      <c r="M198" s="216" t="e">
        <f t="shared" si="49"/>
        <v>#DIV/0!</v>
      </c>
    </row>
    <row r="199" spans="1:13" s="6" customFormat="1" ht="26.25" customHeight="1" hidden="1">
      <c r="A199" s="34" t="s">
        <v>254</v>
      </c>
      <c r="B199" s="99" t="s">
        <v>191</v>
      </c>
      <c r="C199" s="71" t="s">
        <v>346</v>
      </c>
      <c r="D199" s="71" t="s">
        <v>344</v>
      </c>
      <c r="E199" s="141" t="s">
        <v>170</v>
      </c>
      <c r="F199" s="59" t="s">
        <v>217</v>
      </c>
      <c r="G199" s="112">
        <f t="shared" si="52"/>
        <v>20</v>
      </c>
      <c r="H199" s="112">
        <f t="shared" si="52"/>
        <v>0</v>
      </c>
      <c r="I199" s="167">
        <f t="shared" si="52"/>
        <v>20</v>
      </c>
      <c r="J199" s="112">
        <f t="shared" si="52"/>
        <v>0</v>
      </c>
      <c r="K199" s="244">
        <f t="shared" si="52"/>
        <v>0</v>
      </c>
      <c r="L199" s="281">
        <f t="shared" si="52"/>
        <v>0</v>
      </c>
      <c r="M199" s="216" t="e">
        <f t="shared" si="49"/>
        <v>#DIV/0!</v>
      </c>
    </row>
    <row r="200" spans="1:13" ht="27" customHeight="1" hidden="1">
      <c r="A200" s="137" t="s">
        <v>25</v>
      </c>
      <c r="B200" s="99" t="s">
        <v>191</v>
      </c>
      <c r="C200" s="151" t="s">
        <v>346</v>
      </c>
      <c r="D200" s="151" t="s">
        <v>344</v>
      </c>
      <c r="E200" s="153" t="s">
        <v>170</v>
      </c>
      <c r="F200" s="144" t="s">
        <v>359</v>
      </c>
      <c r="G200" s="244">
        <v>20</v>
      </c>
      <c r="H200" s="244"/>
      <c r="I200" s="244">
        <f>G200+H200</f>
        <v>20</v>
      </c>
      <c r="J200" s="244"/>
      <c r="K200" s="244">
        <v>0</v>
      </c>
      <c r="L200" s="281">
        <v>0</v>
      </c>
      <c r="M200" s="216" t="e">
        <f t="shared" si="49"/>
        <v>#DIV/0!</v>
      </c>
    </row>
    <row r="201" spans="1:13" s="6" customFormat="1" ht="15.75" customHeight="1" hidden="1">
      <c r="A201" s="31" t="s">
        <v>285</v>
      </c>
      <c r="B201" s="99" t="s">
        <v>191</v>
      </c>
      <c r="C201" s="108" t="s">
        <v>346</v>
      </c>
      <c r="D201" s="108" t="s">
        <v>344</v>
      </c>
      <c r="E201" s="111" t="s">
        <v>171</v>
      </c>
      <c r="F201" s="113"/>
      <c r="G201" s="112">
        <f aca="true" t="shared" si="53" ref="G201:L203">G202</f>
        <v>0</v>
      </c>
      <c r="H201" s="112">
        <f t="shared" si="53"/>
        <v>0</v>
      </c>
      <c r="I201" s="112">
        <f t="shared" si="53"/>
        <v>0</v>
      </c>
      <c r="J201" s="112">
        <f t="shared" si="53"/>
        <v>0</v>
      </c>
      <c r="K201" s="288">
        <f t="shared" si="53"/>
        <v>0</v>
      </c>
      <c r="L201" s="289">
        <f t="shared" si="53"/>
        <v>0</v>
      </c>
      <c r="M201" s="216" t="e">
        <f t="shared" si="49"/>
        <v>#DIV/0!</v>
      </c>
    </row>
    <row r="202" spans="1:13" s="6" customFormat="1" ht="28.5" customHeight="1" hidden="1">
      <c r="A202" s="70" t="s">
        <v>252</v>
      </c>
      <c r="B202" s="99" t="s">
        <v>191</v>
      </c>
      <c r="C202" s="71" t="s">
        <v>346</v>
      </c>
      <c r="D202" s="71" t="s">
        <v>344</v>
      </c>
      <c r="E202" s="141" t="s">
        <v>171</v>
      </c>
      <c r="F202" s="59" t="s">
        <v>253</v>
      </c>
      <c r="G202" s="112">
        <f t="shared" si="53"/>
        <v>0</v>
      </c>
      <c r="H202" s="112">
        <f t="shared" si="53"/>
        <v>0</v>
      </c>
      <c r="I202" s="112">
        <f t="shared" si="53"/>
        <v>0</v>
      </c>
      <c r="J202" s="112">
        <f t="shared" si="53"/>
        <v>0</v>
      </c>
      <c r="K202" s="288">
        <f t="shared" si="53"/>
        <v>0</v>
      </c>
      <c r="L202" s="289">
        <f t="shared" si="53"/>
        <v>0</v>
      </c>
      <c r="M202" s="216" t="e">
        <f t="shared" si="49"/>
        <v>#DIV/0!</v>
      </c>
    </row>
    <row r="203" spans="1:13" s="6" customFormat="1" ht="27" customHeight="1" hidden="1">
      <c r="A203" s="34" t="s">
        <v>254</v>
      </c>
      <c r="B203" s="99" t="s">
        <v>191</v>
      </c>
      <c r="C203" s="71" t="s">
        <v>346</v>
      </c>
      <c r="D203" s="71" t="s">
        <v>344</v>
      </c>
      <c r="E203" s="141" t="s">
        <v>171</v>
      </c>
      <c r="F203" s="59" t="s">
        <v>217</v>
      </c>
      <c r="G203" s="112">
        <f t="shared" si="53"/>
        <v>0</v>
      </c>
      <c r="H203" s="112">
        <f t="shared" si="53"/>
        <v>0</v>
      </c>
      <c r="I203" s="112">
        <f t="shared" si="53"/>
        <v>0</v>
      </c>
      <c r="J203" s="112">
        <f t="shared" si="53"/>
        <v>0</v>
      </c>
      <c r="K203" s="288">
        <f t="shared" si="53"/>
        <v>0</v>
      </c>
      <c r="L203" s="289">
        <f t="shared" si="53"/>
        <v>0</v>
      </c>
      <c r="M203" s="216" t="e">
        <f t="shared" si="49"/>
        <v>#DIV/0!</v>
      </c>
    </row>
    <row r="204" spans="1:13" ht="26.25" customHeight="1" hidden="1">
      <c r="A204" s="137" t="s">
        <v>25</v>
      </c>
      <c r="B204" s="99" t="s">
        <v>191</v>
      </c>
      <c r="C204" s="151" t="s">
        <v>346</v>
      </c>
      <c r="D204" s="151" t="s">
        <v>344</v>
      </c>
      <c r="E204" s="153" t="s">
        <v>171</v>
      </c>
      <c r="F204" s="144" t="s">
        <v>359</v>
      </c>
      <c r="G204" s="167"/>
      <c r="H204" s="167"/>
      <c r="I204" s="167">
        <f>G204+H204</f>
        <v>0</v>
      </c>
      <c r="J204" s="167"/>
      <c r="K204" s="244">
        <f>I204+J204</f>
        <v>0</v>
      </c>
      <c r="L204" s="281"/>
      <c r="M204" s="216" t="e">
        <f t="shared" si="49"/>
        <v>#DIV/0!</v>
      </c>
    </row>
    <row r="205" spans="1:13" s="6" customFormat="1" ht="15" customHeight="1" hidden="1">
      <c r="A205" s="109" t="s">
        <v>371</v>
      </c>
      <c r="B205" s="107" t="s">
        <v>191</v>
      </c>
      <c r="C205" s="108" t="s">
        <v>346</v>
      </c>
      <c r="D205" s="108" t="s">
        <v>344</v>
      </c>
      <c r="E205" s="111" t="s">
        <v>172</v>
      </c>
      <c r="F205" s="113"/>
      <c r="G205" s="112">
        <f aca="true" t="shared" si="54" ref="G205:L207">G206</f>
        <v>137.9</v>
      </c>
      <c r="H205" s="112">
        <f t="shared" si="54"/>
        <v>0</v>
      </c>
      <c r="I205" s="112">
        <f t="shared" si="54"/>
        <v>137.9</v>
      </c>
      <c r="J205" s="112">
        <f t="shared" si="54"/>
        <v>0</v>
      </c>
      <c r="K205" s="337">
        <f t="shared" si="54"/>
        <v>0</v>
      </c>
      <c r="L205" s="337">
        <f t="shared" si="54"/>
        <v>0</v>
      </c>
      <c r="M205" s="216" t="e">
        <f t="shared" si="49"/>
        <v>#DIV/0!</v>
      </c>
    </row>
    <row r="206" spans="1:13" s="6" customFormat="1" ht="28.5" customHeight="1" hidden="1">
      <c r="A206" s="70" t="s">
        <v>252</v>
      </c>
      <c r="B206" s="99" t="s">
        <v>191</v>
      </c>
      <c r="C206" s="71" t="s">
        <v>346</v>
      </c>
      <c r="D206" s="71" t="s">
        <v>344</v>
      </c>
      <c r="E206" s="141" t="s">
        <v>172</v>
      </c>
      <c r="F206" s="59" t="s">
        <v>253</v>
      </c>
      <c r="G206" s="112">
        <f t="shared" si="54"/>
        <v>137.9</v>
      </c>
      <c r="H206" s="112">
        <f t="shared" si="54"/>
        <v>0</v>
      </c>
      <c r="I206" s="112">
        <f t="shared" si="54"/>
        <v>137.9</v>
      </c>
      <c r="J206" s="112">
        <f t="shared" si="54"/>
        <v>0</v>
      </c>
      <c r="K206" s="337">
        <f t="shared" si="54"/>
        <v>0</v>
      </c>
      <c r="L206" s="338">
        <f t="shared" si="54"/>
        <v>0</v>
      </c>
      <c r="M206" s="267" t="e">
        <f t="shared" si="49"/>
        <v>#DIV/0!</v>
      </c>
    </row>
    <row r="207" spans="1:13" s="6" customFormat="1" ht="30" customHeight="1" hidden="1">
      <c r="A207" s="34" t="s">
        <v>254</v>
      </c>
      <c r="B207" s="99" t="s">
        <v>191</v>
      </c>
      <c r="C207" s="71" t="s">
        <v>346</v>
      </c>
      <c r="D207" s="71" t="s">
        <v>344</v>
      </c>
      <c r="E207" s="141" t="s">
        <v>172</v>
      </c>
      <c r="F207" s="59" t="s">
        <v>217</v>
      </c>
      <c r="G207" s="112">
        <f t="shared" si="54"/>
        <v>137.9</v>
      </c>
      <c r="H207" s="112">
        <f t="shared" si="54"/>
        <v>0</v>
      </c>
      <c r="I207" s="112">
        <f t="shared" si="54"/>
        <v>137.9</v>
      </c>
      <c r="J207" s="112">
        <f t="shared" si="54"/>
        <v>0</v>
      </c>
      <c r="K207" s="337">
        <f t="shared" si="54"/>
        <v>0</v>
      </c>
      <c r="L207" s="337">
        <f t="shared" si="54"/>
        <v>0</v>
      </c>
      <c r="M207" s="267" t="e">
        <f t="shared" si="49"/>
        <v>#DIV/0!</v>
      </c>
    </row>
    <row r="208" spans="1:13" ht="27" customHeight="1" hidden="1">
      <c r="A208" s="137" t="s">
        <v>25</v>
      </c>
      <c r="B208" s="99" t="s">
        <v>191</v>
      </c>
      <c r="C208" s="151" t="s">
        <v>346</v>
      </c>
      <c r="D208" s="151" t="s">
        <v>344</v>
      </c>
      <c r="E208" s="153" t="s">
        <v>172</v>
      </c>
      <c r="F208" s="144" t="s">
        <v>359</v>
      </c>
      <c r="G208" s="167">
        <v>137.9</v>
      </c>
      <c r="H208" s="167"/>
      <c r="I208" s="167">
        <f>G208+H208</f>
        <v>137.9</v>
      </c>
      <c r="J208" s="167"/>
      <c r="K208" s="338">
        <v>0</v>
      </c>
      <c r="L208" s="338">
        <v>0</v>
      </c>
      <c r="M208" s="267" t="e">
        <f t="shared" si="49"/>
        <v>#DIV/0!</v>
      </c>
    </row>
    <row r="209" spans="1:13" ht="21" customHeight="1">
      <c r="A209" s="341" t="s">
        <v>547</v>
      </c>
      <c r="B209" s="99" t="s">
        <v>191</v>
      </c>
      <c r="C209" s="343" t="s">
        <v>346</v>
      </c>
      <c r="D209" s="343" t="s">
        <v>344</v>
      </c>
      <c r="E209" s="344" t="s">
        <v>169</v>
      </c>
      <c r="F209" s="353" t="s">
        <v>545</v>
      </c>
      <c r="G209" s="167"/>
      <c r="H209" s="167"/>
      <c r="I209" s="167"/>
      <c r="J209" s="167"/>
      <c r="K209" s="338">
        <v>583</v>
      </c>
      <c r="L209" s="338">
        <v>242.98453</v>
      </c>
      <c r="M209" s="216">
        <f t="shared" si="49"/>
        <v>41.67830703259005</v>
      </c>
    </row>
    <row r="210" spans="1:13" s="6" customFormat="1" ht="27.75" customHeight="1">
      <c r="A210" s="109" t="s">
        <v>286</v>
      </c>
      <c r="B210" s="107" t="s">
        <v>191</v>
      </c>
      <c r="C210" s="108" t="s">
        <v>346</v>
      </c>
      <c r="D210" s="108" t="s">
        <v>344</v>
      </c>
      <c r="E210" s="111" t="s">
        <v>173</v>
      </c>
      <c r="F210" s="113"/>
      <c r="G210" s="112">
        <f aca="true" t="shared" si="55" ref="G210:L212">G211</f>
        <v>806.9</v>
      </c>
      <c r="H210" s="112">
        <f t="shared" si="55"/>
        <v>-36</v>
      </c>
      <c r="I210" s="112">
        <f t="shared" si="55"/>
        <v>770.9</v>
      </c>
      <c r="J210" s="112">
        <f t="shared" si="55"/>
        <v>0</v>
      </c>
      <c r="K210" s="337">
        <f t="shared" si="55"/>
        <v>186.4</v>
      </c>
      <c r="L210" s="337">
        <f t="shared" si="55"/>
        <v>81.03684</v>
      </c>
      <c r="M210" s="218">
        <f t="shared" si="49"/>
        <v>43.47469957081545</v>
      </c>
    </row>
    <row r="211" spans="1:13" ht="27.75" customHeight="1">
      <c r="A211" s="70" t="s">
        <v>252</v>
      </c>
      <c r="B211" s="99" t="s">
        <v>191</v>
      </c>
      <c r="C211" s="71" t="s">
        <v>346</v>
      </c>
      <c r="D211" s="71" t="s">
        <v>344</v>
      </c>
      <c r="E211" s="141" t="s">
        <v>173</v>
      </c>
      <c r="F211" s="59" t="s">
        <v>253</v>
      </c>
      <c r="G211" s="167">
        <f t="shared" si="55"/>
        <v>806.9</v>
      </c>
      <c r="H211" s="167">
        <f t="shared" si="55"/>
        <v>-36</v>
      </c>
      <c r="I211" s="167">
        <f t="shared" si="55"/>
        <v>770.9</v>
      </c>
      <c r="J211" s="167">
        <f t="shared" si="55"/>
        <v>0</v>
      </c>
      <c r="K211" s="338">
        <f t="shared" si="55"/>
        <v>186.4</v>
      </c>
      <c r="L211" s="338">
        <f t="shared" si="55"/>
        <v>81.03684</v>
      </c>
      <c r="M211" s="216">
        <f t="shared" si="49"/>
        <v>43.47469957081545</v>
      </c>
    </row>
    <row r="212" spans="1:13" ht="27.75" customHeight="1">
      <c r="A212" s="34" t="s">
        <v>254</v>
      </c>
      <c r="B212" s="99" t="s">
        <v>191</v>
      </c>
      <c r="C212" s="71" t="s">
        <v>346</v>
      </c>
      <c r="D212" s="71" t="s">
        <v>344</v>
      </c>
      <c r="E212" s="141" t="s">
        <v>173</v>
      </c>
      <c r="F212" s="59" t="s">
        <v>217</v>
      </c>
      <c r="G212" s="167">
        <f t="shared" si="55"/>
        <v>806.9</v>
      </c>
      <c r="H212" s="167">
        <f t="shared" si="55"/>
        <v>-36</v>
      </c>
      <c r="I212" s="167">
        <f t="shared" si="55"/>
        <v>770.9</v>
      </c>
      <c r="J212" s="167">
        <f t="shared" si="55"/>
        <v>0</v>
      </c>
      <c r="K212" s="338">
        <f t="shared" si="55"/>
        <v>186.4</v>
      </c>
      <c r="L212" s="338">
        <f t="shared" si="55"/>
        <v>81.03684</v>
      </c>
      <c r="M212" s="216">
        <f t="shared" si="49"/>
        <v>43.47469957081545</v>
      </c>
    </row>
    <row r="213" spans="1:13" ht="27" customHeight="1">
      <c r="A213" s="341" t="s">
        <v>25</v>
      </c>
      <c r="B213" s="342" t="s">
        <v>191</v>
      </c>
      <c r="C213" s="343" t="s">
        <v>346</v>
      </c>
      <c r="D213" s="343" t="s">
        <v>344</v>
      </c>
      <c r="E213" s="344" t="s">
        <v>173</v>
      </c>
      <c r="F213" s="353" t="s">
        <v>359</v>
      </c>
      <c r="G213" s="167">
        <v>806.9</v>
      </c>
      <c r="H213" s="167">
        <v>-36</v>
      </c>
      <c r="I213" s="251">
        <f>G213+H213</f>
        <v>770.9</v>
      </c>
      <c r="J213" s="251"/>
      <c r="K213" s="338">
        <v>186.4</v>
      </c>
      <c r="L213" s="338">
        <v>81.03684</v>
      </c>
      <c r="M213" s="216">
        <f t="shared" si="49"/>
        <v>43.47469957081545</v>
      </c>
    </row>
    <row r="214" spans="1:13" ht="27" customHeight="1">
      <c r="A214" s="345" t="s">
        <v>553</v>
      </c>
      <c r="B214" s="346" t="s">
        <v>191</v>
      </c>
      <c r="C214" s="347" t="s">
        <v>346</v>
      </c>
      <c r="D214" s="347" t="s">
        <v>344</v>
      </c>
      <c r="E214" s="348" t="s">
        <v>134</v>
      </c>
      <c r="F214" s="363"/>
      <c r="G214" s="167"/>
      <c r="H214" s="167"/>
      <c r="I214" s="251"/>
      <c r="J214" s="251"/>
      <c r="K214" s="337">
        <f>K215</f>
        <v>2309.5</v>
      </c>
      <c r="L214" s="337">
        <f>L215</f>
        <v>0</v>
      </c>
      <c r="M214" s="218">
        <f t="shared" si="49"/>
        <v>0</v>
      </c>
    </row>
    <row r="215" spans="1:13" ht="27" customHeight="1">
      <c r="A215" s="341" t="s">
        <v>499</v>
      </c>
      <c r="B215" s="342" t="s">
        <v>191</v>
      </c>
      <c r="C215" s="343" t="s">
        <v>346</v>
      </c>
      <c r="D215" s="343" t="s">
        <v>344</v>
      </c>
      <c r="E215" s="344" t="s">
        <v>134</v>
      </c>
      <c r="F215" s="353" t="s">
        <v>253</v>
      </c>
      <c r="G215" s="167"/>
      <c r="H215" s="167"/>
      <c r="I215" s="251"/>
      <c r="J215" s="251"/>
      <c r="K215" s="338">
        <f>K216</f>
        <v>2309.5</v>
      </c>
      <c r="L215" s="338">
        <f>L216</f>
        <v>0</v>
      </c>
      <c r="M215" s="216">
        <f t="shared" si="49"/>
        <v>0</v>
      </c>
    </row>
    <row r="216" spans="1:13" ht="27" customHeight="1">
      <c r="A216" s="341" t="s">
        <v>500</v>
      </c>
      <c r="B216" s="342" t="s">
        <v>191</v>
      </c>
      <c r="C216" s="343" t="s">
        <v>346</v>
      </c>
      <c r="D216" s="343" t="s">
        <v>344</v>
      </c>
      <c r="E216" s="344" t="s">
        <v>501</v>
      </c>
      <c r="F216" s="353" t="s">
        <v>217</v>
      </c>
      <c r="G216" s="167"/>
      <c r="H216" s="167"/>
      <c r="I216" s="251"/>
      <c r="J216" s="251"/>
      <c r="K216" s="338">
        <f>K217+K218</f>
        <v>2309.5</v>
      </c>
      <c r="L216" s="338">
        <f>L217+L218</f>
        <v>0</v>
      </c>
      <c r="M216" s="216">
        <f t="shared" si="49"/>
        <v>0</v>
      </c>
    </row>
    <row r="217" spans="1:13" ht="27" customHeight="1">
      <c r="A217" s="70" t="s">
        <v>503</v>
      </c>
      <c r="B217" s="342" t="s">
        <v>191</v>
      </c>
      <c r="C217" s="343" t="s">
        <v>346</v>
      </c>
      <c r="D217" s="343" t="s">
        <v>344</v>
      </c>
      <c r="E217" s="344" t="s">
        <v>501</v>
      </c>
      <c r="F217" s="353" t="s">
        <v>359</v>
      </c>
      <c r="G217" s="167"/>
      <c r="H217" s="167"/>
      <c r="I217" s="251"/>
      <c r="J217" s="251"/>
      <c r="K217" s="338">
        <v>2309.5</v>
      </c>
      <c r="L217" s="338">
        <v>0</v>
      </c>
      <c r="M217" s="216">
        <f t="shared" si="49"/>
        <v>0</v>
      </c>
    </row>
    <row r="218" spans="1:13" ht="27" customHeight="1" hidden="1">
      <c r="A218" s="341" t="s">
        <v>502</v>
      </c>
      <c r="B218" s="342" t="s">
        <v>191</v>
      </c>
      <c r="C218" s="343" t="s">
        <v>346</v>
      </c>
      <c r="D218" s="343" t="s">
        <v>344</v>
      </c>
      <c r="E218" s="344" t="s">
        <v>501</v>
      </c>
      <c r="F218" s="353" t="s">
        <v>359</v>
      </c>
      <c r="G218" s="167"/>
      <c r="H218" s="167"/>
      <c r="I218" s="251"/>
      <c r="J218" s="251"/>
      <c r="K218" s="338">
        <v>0</v>
      </c>
      <c r="L218" s="338">
        <v>0</v>
      </c>
      <c r="M218" s="216"/>
    </row>
    <row r="219" spans="1:13" ht="27" customHeight="1" hidden="1">
      <c r="A219" s="127" t="s">
        <v>504</v>
      </c>
      <c r="B219" s="346" t="s">
        <v>191</v>
      </c>
      <c r="C219" s="347" t="s">
        <v>346</v>
      </c>
      <c r="D219" s="347" t="s">
        <v>344</v>
      </c>
      <c r="E219" s="348" t="s">
        <v>505</v>
      </c>
      <c r="F219" s="353"/>
      <c r="G219" s="167"/>
      <c r="H219" s="167"/>
      <c r="I219" s="251"/>
      <c r="J219" s="251"/>
      <c r="K219" s="337">
        <f aca="true" t="shared" si="56" ref="K219:L221">K220</f>
        <v>0</v>
      </c>
      <c r="L219" s="337">
        <f t="shared" si="56"/>
        <v>0</v>
      </c>
      <c r="M219" s="218"/>
    </row>
    <row r="220" spans="1:13" ht="27" customHeight="1" hidden="1">
      <c r="A220" s="34" t="s">
        <v>506</v>
      </c>
      <c r="B220" s="342" t="s">
        <v>191</v>
      </c>
      <c r="C220" s="343" t="s">
        <v>346</v>
      </c>
      <c r="D220" s="343" t="s">
        <v>344</v>
      </c>
      <c r="E220" s="344" t="s">
        <v>507</v>
      </c>
      <c r="F220" s="353" t="s">
        <v>253</v>
      </c>
      <c r="G220" s="167"/>
      <c r="H220" s="167"/>
      <c r="I220" s="251"/>
      <c r="J220" s="251"/>
      <c r="K220" s="338">
        <f t="shared" si="56"/>
        <v>0</v>
      </c>
      <c r="L220" s="338">
        <f t="shared" si="56"/>
        <v>0</v>
      </c>
      <c r="M220" s="216"/>
    </row>
    <row r="221" spans="1:13" ht="27" customHeight="1" hidden="1">
      <c r="A221" s="70" t="s">
        <v>503</v>
      </c>
      <c r="B221" s="342" t="s">
        <v>191</v>
      </c>
      <c r="C221" s="343" t="s">
        <v>346</v>
      </c>
      <c r="D221" s="343" t="s">
        <v>344</v>
      </c>
      <c r="E221" s="344" t="s">
        <v>507</v>
      </c>
      <c r="F221" s="353" t="s">
        <v>217</v>
      </c>
      <c r="G221" s="167"/>
      <c r="H221" s="167"/>
      <c r="I221" s="251"/>
      <c r="J221" s="251"/>
      <c r="K221" s="338">
        <f t="shared" si="56"/>
        <v>0</v>
      </c>
      <c r="L221" s="338">
        <f t="shared" si="56"/>
        <v>0</v>
      </c>
      <c r="M221" s="216"/>
    </row>
    <row r="222" spans="1:13" ht="27" customHeight="1" hidden="1">
      <c r="A222" s="341" t="s">
        <v>502</v>
      </c>
      <c r="B222" s="342" t="s">
        <v>191</v>
      </c>
      <c r="C222" s="343" t="s">
        <v>346</v>
      </c>
      <c r="D222" s="343" t="s">
        <v>344</v>
      </c>
      <c r="E222" s="344" t="s">
        <v>507</v>
      </c>
      <c r="F222" s="353" t="s">
        <v>359</v>
      </c>
      <c r="G222" s="167"/>
      <c r="H222" s="167"/>
      <c r="I222" s="251"/>
      <c r="J222" s="251"/>
      <c r="K222" s="338">
        <v>0</v>
      </c>
      <c r="L222" s="338">
        <v>0</v>
      </c>
      <c r="M222" s="216"/>
    </row>
    <row r="223" spans="1:13" ht="27" customHeight="1" hidden="1">
      <c r="A223" s="34"/>
      <c r="B223" s="342"/>
      <c r="C223" s="343"/>
      <c r="D223" s="343"/>
      <c r="E223" s="344"/>
      <c r="F223" s="353"/>
      <c r="G223" s="167"/>
      <c r="H223" s="167"/>
      <c r="I223" s="251"/>
      <c r="J223" s="251"/>
      <c r="K223" s="338"/>
      <c r="L223" s="338"/>
      <c r="M223" s="216"/>
    </row>
    <row r="224" spans="1:13" s="15" customFormat="1" ht="15" customHeight="1">
      <c r="A224" s="45" t="s">
        <v>372</v>
      </c>
      <c r="B224" s="98" t="s">
        <v>191</v>
      </c>
      <c r="C224" s="88" t="s">
        <v>347</v>
      </c>
      <c r="D224" s="88"/>
      <c r="E224" s="133"/>
      <c r="F224" s="139"/>
      <c r="G224" s="90">
        <f aca="true" t="shared" si="57" ref="G224:L225">G225</f>
        <v>7142.57</v>
      </c>
      <c r="H224" s="90">
        <f t="shared" si="57"/>
        <v>0</v>
      </c>
      <c r="I224" s="90">
        <f t="shared" si="57"/>
        <v>7142.57</v>
      </c>
      <c r="J224" s="90">
        <f t="shared" si="57"/>
        <v>0</v>
      </c>
      <c r="K224" s="339">
        <f t="shared" si="57"/>
        <v>8991.09</v>
      </c>
      <c r="L224" s="339">
        <f t="shared" si="57"/>
        <v>3815.8746100000003</v>
      </c>
      <c r="M224" s="217">
        <f t="shared" si="49"/>
        <v>42.44062299454237</v>
      </c>
    </row>
    <row r="225" spans="1:13" s="19" customFormat="1" ht="15" customHeight="1">
      <c r="A225" s="34" t="s">
        <v>373</v>
      </c>
      <c r="B225" s="99" t="s">
        <v>191</v>
      </c>
      <c r="C225" s="71" t="s">
        <v>347</v>
      </c>
      <c r="D225" s="71" t="s">
        <v>341</v>
      </c>
      <c r="E225" s="141"/>
      <c r="F225" s="59"/>
      <c r="G225" s="167">
        <f t="shared" si="57"/>
        <v>7142.57</v>
      </c>
      <c r="H225" s="167">
        <f t="shared" si="57"/>
        <v>0</v>
      </c>
      <c r="I225" s="167">
        <f t="shared" si="57"/>
        <v>7142.57</v>
      </c>
      <c r="J225" s="167">
        <f t="shared" si="57"/>
        <v>0</v>
      </c>
      <c r="K225" s="338">
        <f>K226+K264+K269+K274</f>
        <v>8991.09</v>
      </c>
      <c r="L225" s="338">
        <f>L226+L264+L269+L274</f>
        <v>3815.8746100000003</v>
      </c>
      <c r="M225" s="216">
        <f t="shared" si="49"/>
        <v>42.44062299454237</v>
      </c>
    </row>
    <row r="226" spans="1:13" s="117" customFormat="1" ht="39.75" customHeight="1">
      <c r="A226" s="109" t="s">
        <v>551</v>
      </c>
      <c r="B226" s="107" t="s">
        <v>191</v>
      </c>
      <c r="C226" s="108" t="s">
        <v>347</v>
      </c>
      <c r="D226" s="108" t="s">
        <v>341</v>
      </c>
      <c r="E226" s="111" t="s">
        <v>430</v>
      </c>
      <c r="F226" s="113"/>
      <c r="G226" s="112">
        <f>G227+G264</f>
        <v>7142.57</v>
      </c>
      <c r="H226" s="112">
        <f>H227+H264</f>
        <v>0</v>
      </c>
      <c r="I226" s="112">
        <f>I227+I264</f>
        <v>7142.57</v>
      </c>
      <c r="J226" s="112">
        <f>J227+J264</f>
        <v>0</v>
      </c>
      <c r="K226" s="337">
        <f>K227+K244+K257</f>
        <v>8418.83</v>
      </c>
      <c r="L226" s="337">
        <f>L227+L244+L257</f>
        <v>3799.37636</v>
      </c>
      <c r="M226" s="218">
        <f t="shared" si="49"/>
        <v>45.12950564389589</v>
      </c>
    </row>
    <row r="227" spans="1:13" s="6" customFormat="1" ht="15.75" customHeight="1">
      <c r="A227" s="70" t="s">
        <v>431</v>
      </c>
      <c r="B227" s="99" t="s">
        <v>191</v>
      </c>
      <c r="C227" s="71" t="s">
        <v>347</v>
      </c>
      <c r="D227" s="71" t="s">
        <v>341</v>
      </c>
      <c r="E227" s="141" t="s">
        <v>432</v>
      </c>
      <c r="F227" s="59"/>
      <c r="G227" s="167">
        <f>G228+G234+G245+G251+G258</f>
        <v>7102.57</v>
      </c>
      <c r="H227" s="167">
        <f>H228+H234+H245+H251+H258</f>
        <v>0</v>
      </c>
      <c r="I227" s="167">
        <f>I228+I234+I245+I251+I258</f>
        <v>7102.57</v>
      </c>
      <c r="J227" s="167">
        <f>J228+J234+J245+J251+J258</f>
        <v>0</v>
      </c>
      <c r="K227" s="338">
        <f>K228+K234</f>
        <v>6608.488</v>
      </c>
      <c r="L227" s="338">
        <f>L228+L234</f>
        <v>3122.017</v>
      </c>
      <c r="M227" s="216">
        <f t="shared" si="49"/>
        <v>47.242531120583095</v>
      </c>
    </row>
    <row r="228" spans="1:13" s="6" customFormat="1" ht="27" customHeight="1">
      <c r="A228" s="70" t="s">
        <v>433</v>
      </c>
      <c r="B228" s="99" t="s">
        <v>191</v>
      </c>
      <c r="C228" s="71" t="s">
        <v>347</v>
      </c>
      <c r="D228" s="71" t="s">
        <v>341</v>
      </c>
      <c r="E228" s="141" t="s">
        <v>434</v>
      </c>
      <c r="F228" s="59"/>
      <c r="G228" s="167">
        <f aca="true" t="shared" si="58" ref="G228:L229">G229</f>
        <v>4386.375</v>
      </c>
      <c r="H228" s="167">
        <f t="shared" si="58"/>
        <v>-10</v>
      </c>
      <c r="I228" s="167">
        <f t="shared" si="58"/>
        <v>4376.375</v>
      </c>
      <c r="J228" s="167">
        <f t="shared" si="58"/>
        <v>-11.7</v>
      </c>
      <c r="K228" s="338">
        <f>K229</f>
        <v>4739.5</v>
      </c>
      <c r="L228" s="338">
        <f t="shared" si="58"/>
        <v>1941.93911</v>
      </c>
      <c r="M228" s="216">
        <f t="shared" si="49"/>
        <v>40.973501635193585</v>
      </c>
    </row>
    <row r="229" spans="1:13" ht="42" customHeight="1">
      <c r="A229" s="130" t="s">
        <v>248</v>
      </c>
      <c r="B229" s="99" t="s">
        <v>191</v>
      </c>
      <c r="C229" s="71" t="s">
        <v>347</v>
      </c>
      <c r="D229" s="71" t="s">
        <v>341</v>
      </c>
      <c r="E229" s="141" t="s">
        <v>434</v>
      </c>
      <c r="F229" s="59" t="s">
        <v>97</v>
      </c>
      <c r="G229" s="167">
        <f t="shared" si="58"/>
        <v>4386.375</v>
      </c>
      <c r="H229" s="167">
        <f t="shared" si="58"/>
        <v>-10</v>
      </c>
      <c r="I229" s="167">
        <f t="shared" si="58"/>
        <v>4376.375</v>
      </c>
      <c r="J229" s="167">
        <f t="shared" si="58"/>
        <v>-11.7</v>
      </c>
      <c r="K229" s="338">
        <f t="shared" si="58"/>
        <v>4739.5</v>
      </c>
      <c r="L229" s="338">
        <f t="shared" si="58"/>
        <v>1941.93911</v>
      </c>
      <c r="M229" s="216">
        <f t="shared" si="49"/>
        <v>40.973501635193585</v>
      </c>
    </row>
    <row r="230" spans="1:13" ht="16.5" customHeight="1">
      <c r="A230" s="70" t="s">
        <v>288</v>
      </c>
      <c r="B230" s="99" t="s">
        <v>191</v>
      </c>
      <c r="C230" s="71" t="s">
        <v>347</v>
      </c>
      <c r="D230" s="71" t="s">
        <v>341</v>
      </c>
      <c r="E230" s="141" t="s">
        <v>434</v>
      </c>
      <c r="F230" s="59" t="s">
        <v>398</v>
      </c>
      <c r="G230" s="167">
        <f aca="true" t="shared" si="59" ref="G230:L230">G231+G232+G233</f>
        <v>4386.375</v>
      </c>
      <c r="H230" s="167">
        <f t="shared" si="59"/>
        <v>-10</v>
      </c>
      <c r="I230" s="167">
        <f t="shared" si="59"/>
        <v>4376.375</v>
      </c>
      <c r="J230" s="167">
        <f t="shared" si="59"/>
        <v>-11.7</v>
      </c>
      <c r="K230" s="338">
        <f t="shared" si="59"/>
        <v>4739.5</v>
      </c>
      <c r="L230" s="338">
        <f t="shared" si="59"/>
        <v>1941.93911</v>
      </c>
      <c r="M230" s="216">
        <f t="shared" si="49"/>
        <v>40.973501635193585</v>
      </c>
    </row>
    <row r="231" spans="1:13" ht="15.75">
      <c r="A231" s="341" t="s">
        <v>268</v>
      </c>
      <c r="B231" s="342" t="s">
        <v>191</v>
      </c>
      <c r="C231" s="343" t="s">
        <v>347</v>
      </c>
      <c r="D231" s="343" t="s">
        <v>341</v>
      </c>
      <c r="E231" s="344" t="s">
        <v>434</v>
      </c>
      <c r="F231" s="343" t="s">
        <v>374</v>
      </c>
      <c r="G231" s="167">
        <v>3451.115</v>
      </c>
      <c r="H231" s="167"/>
      <c r="I231" s="251">
        <f>G231+H231</f>
        <v>3451.115</v>
      </c>
      <c r="J231" s="251">
        <v>-11.7</v>
      </c>
      <c r="K231" s="338">
        <v>3640</v>
      </c>
      <c r="L231" s="338">
        <v>1506.26487</v>
      </c>
      <c r="M231" s="216">
        <f t="shared" si="49"/>
        <v>41.38090302197802</v>
      </c>
    </row>
    <row r="232" spans="1:13" ht="28.5" customHeight="1" hidden="1">
      <c r="A232" s="341" t="s">
        <v>269</v>
      </c>
      <c r="B232" s="342" t="s">
        <v>191</v>
      </c>
      <c r="C232" s="343" t="s">
        <v>347</v>
      </c>
      <c r="D232" s="343" t="s">
        <v>341</v>
      </c>
      <c r="E232" s="344" t="s">
        <v>434</v>
      </c>
      <c r="F232" s="343" t="s">
        <v>375</v>
      </c>
      <c r="G232" s="167">
        <v>3</v>
      </c>
      <c r="H232" s="167"/>
      <c r="I232" s="251">
        <f>G232+H232</f>
        <v>3</v>
      </c>
      <c r="J232" s="251"/>
      <c r="K232" s="338">
        <v>0</v>
      </c>
      <c r="L232" s="338">
        <v>0</v>
      </c>
      <c r="M232" s="216" t="e">
        <f t="shared" si="49"/>
        <v>#DIV/0!</v>
      </c>
    </row>
    <row r="233" spans="1:13" ht="28.5" customHeight="1">
      <c r="A233" s="341" t="s">
        <v>270</v>
      </c>
      <c r="B233" s="342" t="s">
        <v>191</v>
      </c>
      <c r="C233" s="343" t="s">
        <v>347</v>
      </c>
      <c r="D233" s="343" t="s">
        <v>341</v>
      </c>
      <c r="E233" s="344" t="s">
        <v>434</v>
      </c>
      <c r="F233" s="343" t="s">
        <v>209</v>
      </c>
      <c r="G233" s="167">
        <v>932.26</v>
      </c>
      <c r="H233" s="167">
        <v>-10</v>
      </c>
      <c r="I233" s="251">
        <f>G233+H233</f>
        <v>922.26</v>
      </c>
      <c r="J233" s="251"/>
      <c r="K233" s="338">
        <v>1099.5</v>
      </c>
      <c r="L233" s="338">
        <v>435.67424</v>
      </c>
      <c r="M233" s="216">
        <f t="shared" si="49"/>
        <v>39.62476034561164</v>
      </c>
    </row>
    <row r="234" spans="1:13" ht="15.75">
      <c r="A234" s="341" t="s">
        <v>435</v>
      </c>
      <c r="B234" s="342" t="s">
        <v>191</v>
      </c>
      <c r="C234" s="343" t="s">
        <v>347</v>
      </c>
      <c r="D234" s="343" t="s">
        <v>341</v>
      </c>
      <c r="E234" s="344" t="s">
        <v>436</v>
      </c>
      <c r="F234" s="343"/>
      <c r="G234" s="167">
        <f aca="true" t="shared" si="60" ref="G234:L234">G235+G240</f>
        <v>1258.1299999999999</v>
      </c>
      <c r="H234" s="167">
        <f t="shared" si="60"/>
        <v>22.6</v>
      </c>
      <c r="I234" s="167">
        <f t="shared" si="60"/>
        <v>1280.7299999999998</v>
      </c>
      <c r="J234" s="167">
        <f t="shared" si="60"/>
        <v>11.7</v>
      </c>
      <c r="K234" s="338">
        <f>K235+K240</f>
        <v>1868.988</v>
      </c>
      <c r="L234" s="338">
        <f t="shared" si="60"/>
        <v>1180.07789</v>
      </c>
      <c r="M234" s="216">
        <f t="shared" si="49"/>
        <v>63.139939368257046</v>
      </c>
    </row>
    <row r="235" spans="1:13" ht="29.25" customHeight="1">
      <c r="A235" s="341" t="s">
        <v>252</v>
      </c>
      <c r="B235" s="342" t="s">
        <v>191</v>
      </c>
      <c r="C235" s="343" t="s">
        <v>347</v>
      </c>
      <c r="D235" s="343" t="s">
        <v>341</v>
      </c>
      <c r="E235" s="344" t="s">
        <v>436</v>
      </c>
      <c r="F235" s="343" t="s">
        <v>253</v>
      </c>
      <c r="G235" s="167">
        <f aca="true" t="shared" si="61" ref="G235:L235">G236</f>
        <v>1248.1299999999999</v>
      </c>
      <c r="H235" s="167">
        <f t="shared" si="61"/>
        <v>-14.9</v>
      </c>
      <c r="I235" s="167">
        <f t="shared" si="61"/>
        <v>1233.2299999999998</v>
      </c>
      <c r="J235" s="167">
        <f t="shared" si="61"/>
        <v>11</v>
      </c>
      <c r="K235" s="338">
        <f t="shared" si="61"/>
        <v>1862.912</v>
      </c>
      <c r="L235" s="338">
        <f t="shared" si="61"/>
        <v>1174.00189</v>
      </c>
      <c r="M235" s="216">
        <f t="shared" si="49"/>
        <v>63.019718054314964</v>
      </c>
    </row>
    <row r="236" spans="1:13" ht="29.25" customHeight="1">
      <c r="A236" s="362" t="s">
        <v>254</v>
      </c>
      <c r="B236" s="342" t="s">
        <v>191</v>
      </c>
      <c r="C236" s="343" t="s">
        <v>347</v>
      </c>
      <c r="D236" s="343" t="s">
        <v>341</v>
      </c>
      <c r="E236" s="344" t="s">
        <v>436</v>
      </c>
      <c r="F236" s="343" t="s">
        <v>217</v>
      </c>
      <c r="G236" s="167">
        <f>G237+G238</f>
        <v>1248.1299999999999</v>
      </c>
      <c r="H236" s="167">
        <f>H237+H238</f>
        <v>-14.9</v>
      </c>
      <c r="I236" s="167">
        <f>I237+I238</f>
        <v>1233.2299999999998</v>
      </c>
      <c r="J236" s="167">
        <f>J237+J238</f>
        <v>11</v>
      </c>
      <c r="K236" s="174">
        <f>K237+K238+K239</f>
        <v>1862.912</v>
      </c>
      <c r="L236" s="174">
        <f>L237+L238+L239</f>
        <v>1174.00189</v>
      </c>
      <c r="M236" s="216">
        <f t="shared" si="49"/>
        <v>63.019718054314964</v>
      </c>
    </row>
    <row r="237" spans="1:13" ht="25.5">
      <c r="A237" s="341" t="s">
        <v>357</v>
      </c>
      <c r="B237" s="342" t="s">
        <v>191</v>
      </c>
      <c r="C237" s="343" t="s">
        <v>347</v>
      </c>
      <c r="D237" s="343" t="s">
        <v>341</v>
      </c>
      <c r="E237" s="344" t="s">
        <v>436</v>
      </c>
      <c r="F237" s="343" t="s">
        <v>358</v>
      </c>
      <c r="G237" s="86">
        <f>20.06+7.2</f>
        <v>27.259999999999998</v>
      </c>
      <c r="H237" s="86"/>
      <c r="I237" s="252">
        <f>G237+H237</f>
        <v>27.259999999999998</v>
      </c>
      <c r="J237" s="252"/>
      <c r="K237" s="294">
        <v>140.812</v>
      </c>
      <c r="L237" s="294">
        <v>30.52386</v>
      </c>
      <c r="M237" s="216">
        <f t="shared" si="49"/>
        <v>21.677030366730104</v>
      </c>
    </row>
    <row r="238" spans="1:13" ht="27" customHeight="1">
      <c r="A238" s="341" t="s">
        <v>25</v>
      </c>
      <c r="B238" s="342" t="s">
        <v>191</v>
      </c>
      <c r="C238" s="343" t="s">
        <v>347</v>
      </c>
      <c r="D238" s="343" t="s">
        <v>341</v>
      </c>
      <c r="E238" s="344" t="s">
        <v>436</v>
      </c>
      <c r="F238" s="343" t="s">
        <v>359</v>
      </c>
      <c r="G238" s="86">
        <f>6.75+2+1026.54+97.48+44+8+25+11.1</f>
        <v>1220.87</v>
      </c>
      <c r="H238" s="86">
        <v>-14.9</v>
      </c>
      <c r="I238" s="252">
        <f>G238+H238</f>
        <v>1205.9699999999998</v>
      </c>
      <c r="J238" s="252">
        <v>11</v>
      </c>
      <c r="K238" s="294">
        <v>176.6</v>
      </c>
      <c r="L238" s="294">
        <v>20.41946</v>
      </c>
      <c r="M238" s="216">
        <f t="shared" si="49"/>
        <v>11.56254813137033</v>
      </c>
    </row>
    <row r="239" spans="1:13" ht="21" customHeight="1">
      <c r="A239" s="341" t="s">
        <v>544</v>
      </c>
      <c r="B239" s="342" t="s">
        <v>191</v>
      </c>
      <c r="C239" s="343" t="s">
        <v>347</v>
      </c>
      <c r="D239" s="343" t="s">
        <v>341</v>
      </c>
      <c r="E239" s="344" t="s">
        <v>436</v>
      </c>
      <c r="F239" s="343" t="s">
        <v>545</v>
      </c>
      <c r="G239" s="86"/>
      <c r="H239" s="86"/>
      <c r="I239" s="252"/>
      <c r="J239" s="252"/>
      <c r="K239" s="294">
        <v>1545.5</v>
      </c>
      <c r="L239" s="294">
        <v>1123.05857</v>
      </c>
      <c r="M239" s="216">
        <f t="shared" si="49"/>
        <v>72.66635846004529</v>
      </c>
    </row>
    <row r="240" spans="1:13" ht="16.5" customHeight="1">
      <c r="A240" s="341" t="s">
        <v>117</v>
      </c>
      <c r="B240" s="342" t="s">
        <v>191</v>
      </c>
      <c r="C240" s="343" t="s">
        <v>347</v>
      </c>
      <c r="D240" s="343" t="s">
        <v>341</v>
      </c>
      <c r="E240" s="344" t="s">
        <v>436</v>
      </c>
      <c r="F240" s="343"/>
      <c r="G240" s="86">
        <f aca="true" t="shared" si="62" ref="G240:L240">G241</f>
        <v>10</v>
      </c>
      <c r="H240" s="86">
        <f t="shared" si="62"/>
        <v>37.5</v>
      </c>
      <c r="I240" s="86">
        <f t="shared" si="62"/>
        <v>47.5</v>
      </c>
      <c r="J240" s="86">
        <f t="shared" si="62"/>
        <v>0.7</v>
      </c>
      <c r="K240" s="294">
        <f t="shared" si="62"/>
        <v>6.076</v>
      </c>
      <c r="L240" s="294">
        <f t="shared" si="62"/>
        <v>6.076</v>
      </c>
      <c r="M240" s="216">
        <v>0</v>
      </c>
    </row>
    <row r="241" spans="1:13" ht="18" customHeight="1">
      <c r="A241" s="341" t="s">
        <v>221</v>
      </c>
      <c r="B241" s="342" t="s">
        <v>191</v>
      </c>
      <c r="C241" s="343" t="s">
        <v>347</v>
      </c>
      <c r="D241" s="343" t="s">
        <v>341</v>
      </c>
      <c r="E241" s="344" t="s">
        <v>436</v>
      </c>
      <c r="F241" s="343" t="s">
        <v>255</v>
      </c>
      <c r="G241" s="167">
        <f aca="true" t="shared" si="63" ref="G241:L241">G242+G243</f>
        <v>10</v>
      </c>
      <c r="H241" s="167">
        <f t="shared" si="63"/>
        <v>37.5</v>
      </c>
      <c r="I241" s="167">
        <f t="shared" si="63"/>
        <v>47.5</v>
      </c>
      <c r="J241" s="167">
        <f t="shared" si="63"/>
        <v>0.7</v>
      </c>
      <c r="K241" s="294">
        <f t="shared" si="63"/>
        <v>6.076</v>
      </c>
      <c r="L241" s="294">
        <f t="shared" si="63"/>
        <v>6.076</v>
      </c>
      <c r="M241" s="216">
        <v>0</v>
      </c>
    </row>
    <row r="242" spans="1:13" ht="17.25" customHeight="1">
      <c r="A242" s="341" t="s">
        <v>428</v>
      </c>
      <c r="B242" s="342" t="s">
        <v>191</v>
      </c>
      <c r="C242" s="343" t="s">
        <v>347</v>
      </c>
      <c r="D242" s="343" t="s">
        <v>341</v>
      </c>
      <c r="E242" s="344" t="s">
        <v>436</v>
      </c>
      <c r="F242" s="343" t="s">
        <v>257</v>
      </c>
      <c r="G242" s="167">
        <v>10</v>
      </c>
      <c r="H242" s="167">
        <v>-10</v>
      </c>
      <c r="I242" s="251">
        <f>G242+H242</f>
        <v>0</v>
      </c>
      <c r="J242" s="251"/>
      <c r="K242" s="294">
        <v>0</v>
      </c>
      <c r="L242" s="294">
        <v>0</v>
      </c>
      <c r="M242" s="216">
        <v>0</v>
      </c>
    </row>
    <row r="243" spans="1:13" ht="17.25" customHeight="1">
      <c r="A243" s="341" t="s">
        <v>221</v>
      </c>
      <c r="B243" s="342" t="s">
        <v>191</v>
      </c>
      <c r="C243" s="343" t="s">
        <v>347</v>
      </c>
      <c r="D243" s="343" t="s">
        <v>341</v>
      </c>
      <c r="E243" s="344" t="s">
        <v>436</v>
      </c>
      <c r="F243" s="343" t="s">
        <v>220</v>
      </c>
      <c r="G243" s="167"/>
      <c r="H243" s="167">
        <v>47.5</v>
      </c>
      <c r="I243" s="251">
        <f>G243+H243</f>
        <v>47.5</v>
      </c>
      <c r="J243" s="251">
        <v>0.7</v>
      </c>
      <c r="K243" s="294">
        <v>6.076</v>
      </c>
      <c r="L243" s="294">
        <v>6.076</v>
      </c>
      <c r="M243" s="216">
        <v>0</v>
      </c>
    </row>
    <row r="244" spans="1:13" s="20" customFormat="1" ht="30" customHeight="1">
      <c r="A244" s="109" t="s">
        <v>446</v>
      </c>
      <c r="B244" s="107" t="s">
        <v>191</v>
      </c>
      <c r="C244" s="108" t="s">
        <v>347</v>
      </c>
      <c r="D244" s="108" t="s">
        <v>341</v>
      </c>
      <c r="E244" s="119" t="s">
        <v>437</v>
      </c>
      <c r="F244" s="108"/>
      <c r="G244" s="288"/>
      <c r="H244" s="288"/>
      <c r="I244" s="288"/>
      <c r="J244" s="288"/>
      <c r="K244" s="293">
        <f>K245+K251</f>
        <v>1616.864</v>
      </c>
      <c r="L244" s="293">
        <f>L245+L251</f>
        <v>587.4731</v>
      </c>
      <c r="M244" s="216">
        <f t="shared" si="49"/>
        <v>36.33410725948503</v>
      </c>
    </row>
    <row r="245" spans="1:13" s="6" customFormat="1" ht="15.75">
      <c r="A245" s="109" t="s">
        <v>438</v>
      </c>
      <c r="B245" s="99" t="s">
        <v>191</v>
      </c>
      <c r="C245" s="108" t="s">
        <v>347</v>
      </c>
      <c r="D245" s="108" t="s">
        <v>341</v>
      </c>
      <c r="E245" s="141" t="s">
        <v>439</v>
      </c>
      <c r="F245" s="113"/>
      <c r="G245" s="112">
        <f aca="true" t="shared" si="64" ref="G245:L246">G246</f>
        <v>1056.1</v>
      </c>
      <c r="H245" s="112">
        <f t="shared" si="64"/>
        <v>-10</v>
      </c>
      <c r="I245" s="112">
        <f t="shared" si="64"/>
        <v>1046.1</v>
      </c>
      <c r="J245" s="112">
        <f t="shared" si="64"/>
        <v>-40.7</v>
      </c>
      <c r="K245" s="294">
        <f t="shared" si="64"/>
        <v>1314.533</v>
      </c>
      <c r="L245" s="294">
        <f t="shared" si="64"/>
        <v>475.35025</v>
      </c>
      <c r="M245" s="216">
        <f t="shared" si="49"/>
        <v>36.161150005363126</v>
      </c>
    </row>
    <row r="246" spans="1:13" s="6" customFormat="1" ht="43.5" customHeight="1">
      <c r="A246" s="130" t="s">
        <v>248</v>
      </c>
      <c r="B246" s="99" t="s">
        <v>191</v>
      </c>
      <c r="C246" s="71" t="s">
        <v>347</v>
      </c>
      <c r="D246" s="71" t="s">
        <v>341</v>
      </c>
      <c r="E246" s="141" t="s">
        <v>439</v>
      </c>
      <c r="F246" s="59" t="s">
        <v>97</v>
      </c>
      <c r="G246" s="112">
        <f t="shared" si="64"/>
        <v>1056.1</v>
      </c>
      <c r="H246" s="112">
        <f t="shared" si="64"/>
        <v>-10</v>
      </c>
      <c r="I246" s="167">
        <f t="shared" si="64"/>
        <v>1046.1</v>
      </c>
      <c r="J246" s="112">
        <f t="shared" si="64"/>
        <v>-40.7</v>
      </c>
      <c r="K246" s="294">
        <f t="shared" si="64"/>
        <v>1314.533</v>
      </c>
      <c r="L246" s="294">
        <f t="shared" si="64"/>
        <v>475.35025</v>
      </c>
      <c r="M246" s="216">
        <f t="shared" si="49"/>
        <v>36.161150005363126</v>
      </c>
    </row>
    <row r="247" spans="1:13" ht="17.25" customHeight="1">
      <c r="A247" s="70" t="s">
        <v>288</v>
      </c>
      <c r="B247" s="99" t="s">
        <v>191</v>
      </c>
      <c r="C247" s="71" t="s">
        <v>347</v>
      </c>
      <c r="D247" s="71" t="s">
        <v>341</v>
      </c>
      <c r="E247" s="141" t="s">
        <v>439</v>
      </c>
      <c r="F247" s="59" t="s">
        <v>398</v>
      </c>
      <c r="G247" s="167">
        <f aca="true" t="shared" si="65" ref="G247:L247">G248+G249+G250</f>
        <v>1056.1</v>
      </c>
      <c r="H247" s="167">
        <f t="shared" si="65"/>
        <v>-10</v>
      </c>
      <c r="I247" s="167">
        <f t="shared" si="65"/>
        <v>1046.1</v>
      </c>
      <c r="J247" s="167">
        <f t="shared" si="65"/>
        <v>-40.7</v>
      </c>
      <c r="K247" s="294">
        <f t="shared" si="65"/>
        <v>1314.533</v>
      </c>
      <c r="L247" s="294">
        <f t="shared" si="65"/>
        <v>475.35025</v>
      </c>
      <c r="M247" s="216">
        <f t="shared" si="49"/>
        <v>36.161150005363126</v>
      </c>
    </row>
    <row r="248" spans="1:13" ht="15.75">
      <c r="A248" s="341" t="s">
        <v>268</v>
      </c>
      <c r="B248" s="342" t="s">
        <v>191</v>
      </c>
      <c r="C248" s="343" t="s">
        <v>347</v>
      </c>
      <c r="D248" s="343" t="s">
        <v>341</v>
      </c>
      <c r="E248" s="344" t="s">
        <v>439</v>
      </c>
      <c r="F248" s="343" t="s">
        <v>374</v>
      </c>
      <c r="G248" s="167">
        <v>810.3</v>
      </c>
      <c r="H248" s="167"/>
      <c r="I248" s="251">
        <f>G248+H248</f>
        <v>810.3</v>
      </c>
      <c r="J248" s="251">
        <v>-40.7</v>
      </c>
      <c r="K248" s="294">
        <v>936.3</v>
      </c>
      <c r="L248" s="294">
        <v>367.30887</v>
      </c>
      <c r="M248" s="216">
        <f t="shared" si="49"/>
        <v>39.22982697853252</v>
      </c>
    </row>
    <row r="249" spans="1:13" ht="27.75" customHeight="1" hidden="1">
      <c r="A249" s="341" t="s">
        <v>269</v>
      </c>
      <c r="B249" s="342" t="s">
        <v>96</v>
      </c>
      <c r="C249" s="343" t="s">
        <v>347</v>
      </c>
      <c r="D249" s="343" t="s">
        <v>341</v>
      </c>
      <c r="E249" s="344" t="s">
        <v>439</v>
      </c>
      <c r="F249" s="343" t="s">
        <v>375</v>
      </c>
      <c r="G249" s="167">
        <v>1</v>
      </c>
      <c r="H249" s="167"/>
      <c r="I249" s="251">
        <f>G249+H249</f>
        <v>1</v>
      </c>
      <c r="J249" s="251"/>
      <c r="K249" s="294">
        <v>0</v>
      </c>
      <c r="L249" s="294">
        <v>0</v>
      </c>
      <c r="M249" s="216" t="e">
        <f t="shared" si="49"/>
        <v>#DIV/0!</v>
      </c>
    </row>
    <row r="250" spans="1:13" ht="27.75" customHeight="1">
      <c r="A250" s="341" t="s">
        <v>270</v>
      </c>
      <c r="B250" s="342" t="s">
        <v>191</v>
      </c>
      <c r="C250" s="343" t="s">
        <v>347</v>
      </c>
      <c r="D250" s="343" t="s">
        <v>341</v>
      </c>
      <c r="E250" s="344" t="s">
        <v>439</v>
      </c>
      <c r="F250" s="343" t="s">
        <v>209</v>
      </c>
      <c r="G250" s="167">
        <v>244.8</v>
      </c>
      <c r="H250" s="167">
        <v>-10</v>
      </c>
      <c r="I250" s="251">
        <f>G250+H250</f>
        <v>234.8</v>
      </c>
      <c r="J250" s="251"/>
      <c r="K250" s="294">
        <v>378.233</v>
      </c>
      <c r="L250" s="294">
        <v>108.04138</v>
      </c>
      <c r="M250" s="216">
        <f t="shared" si="49"/>
        <v>28.56476827775472</v>
      </c>
    </row>
    <row r="251" spans="1:13" ht="15.75">
      <c r="A251" s="341" t="s">
        <v>440</v>
      </c>
      <c r="B251" s="342" t="s">
        <v>191</v>
      </c>
      <c r="C251" s="343" t="s">
        <v>347</v>
      </c>
      <c r="D251" s="343" t="s">
        <v>341</v>
      </c>
      <c r="E251" s="344" t="s">
        <v>441</v>
      </c>
      <c r="F251" s="343"/>
      <c r="G251" s="167">
        <f aca="true" t="shared" si="66" ref="G251:L252">G252</f>
        <v>251.665</v>
      </c>
      <c r="H251" s="167">
        <f t="shared" si="66"/>
        <v>16.4</v>
      </c>
      <c r="I251" s="167">
        <f t="shared" si="66"/>
        <v>268.06499999999994</v>
      </c>
      <c r="J251" s="167">
        <f t="shared" si="66"/>
        <v>40.7</v>
      </c>
      <c r="K251" s="294">
        <f t="shared" si="66"/>
        <v>302.331</v>
      </c>
      <c r="L251" s="294">
        <f t="shared" si="66"/>
        <v>112.12285</v>
      </c>
      <c r="M251" s="216">
        <f t="shared" si="49"/>
        <v>37.08612414869795</v>
      </c>
    </row>
    <row r="252" spans="1:13" ht="27.75" customHeight="1">
      <c r="A252" s="341" t="s">
        <v>252</v>
      </c>
      <c r="B252" s="342" t="s">
        <v>191</v>
      </c>
      <c r="C252" s="343" t="s">
        <v>347</v>
      </c>
      <c r="D252" s="343" t="s">
        <v>341</v>
      </c>
      <c r="E252" s="344" t="s">
        <v>441</v>
      </c>
      <c r="F252" s="343" t="s">
        <v>253</v>
      </c>
      <c r="G252" s="167">
        <f t="shared" si="66"/>
        <v>251.665</v>
      </c>
      <c r="H252" s="167">
        <f t="shared" si="66"/>
        <v>16.4</v>
      </c>
      <c r="I252" s="167">
        <f t="shared" si="66"/>
        <v>268.06499999999994</v>
      </c>
      <c r="J252" s="167">
        <f t="shared" si="66"/>
        <v>40.7</v>
      </c>
      <c r="K252" s="294">
        <f t="shared" si="66"/>
        <v>302.331</v>
      </c>
      <c r="L252" s="294">
        <f t="shared" si="66"/>
        <v>112.12285</v>
      </c>
      <c r="M252" s="216">
        <f t="shared" si="49"/>
        <v>37.08612414869795</v>
      </c>
    </row>
    <row r="253" spans="1:13" ht="27.75" customHeight="1">
      <c r="A253" s="362" t="s">
        <v>254</v>
      </c>
      <c r="B253" s="342" t="s">
        <v>191</v>
      </c>
      <c r="C253" s="343" t="s">
        <v>347</v>
      </c>
      <c r="D253" s="343" t="s">
        <v>341</v>
      </c>
      <c r="E253" s="344" t="s">
        <v>441</v>
      </c>
      <c r="F253" s="343" t="s">
        <v>217</v>
      </c>
      <c r="G253" s="167">
        <f>G254+G255</f>
        <v>251.665</v>
      </c>
      <c r="H253" s="167">
        <f>H254+H255</f>
        <v>16.4</v>
      </c>
      <c r="I253" s="167">
        <f>I254+I255</f>
        <v>268.06499999999994</v>
      </c>
      <c r="J253" s="167">
        <f>J254+J255</f>
        <v>40.7</v>
      </c>
      <c r="K253" s="294">
        <f>K254+K255+K256</f>
        <v>302.331</v>
      </c>
      <c r="L253" s="294">
        <f>L254+L255+L256</f>
        <v>112.12285</v>
      </c>
      <c r="M253" s="216">
        <f t="shared" si="49"/>
        <v>37.08612414869795</v>
      </c>
    </row>
    <row r="254" spans="1:13" ht="25.5">
      <c r="A254" s="341" t="s">
        <v>357</v>
      </c>
      <c r="B254" s="342" t="s">
        <v>191</v>
      </c>
      <c r="C254" s="343" t="s">
        <v>347</v>
      </c>
      <c r="D254" s="343" t="s">
        <v>341</v>
      </c>
      <c r="E254" s="344" t="s">
        <v>441</v>
      </c>
      <c r="F254" s="343" t="s">
        <v>358</v>
      </c>
      <c r="G254" s="167">
        <f>9.93+2.1</f>
        <v>12.03</v>
      </c>
      <c r="H254" s="167"/>
      <c r="I254" s="251">
        <f>G254+H254</f>
        <v>12.03</v>
      </c>
      <c r="J254" s="251"/>
      <c r="K254" s="294">
        <v>24</v>
      </c>
      <c r="L254" s="294">
        <v>5.335</v>
      </c>
      <c r="M254" s="216">
        <f t="shared" si="49"/>
        <v>22.229166666666668</v>
      </c>
    </row>
    <row r="255" spans="1:13" ht="26.25" customHeight="1">
      <c r="A255" s="341" t="s">
        <v>25</v>
      </c>
      <c r="B255" s="342" t="s">
        <v>191</v>
      </c>
      <c r="C255" s="343" t="s">
        <v>347</v>
      </c>
      <c r="D255" s="343" t="s">
        <v>341</v>
      </c>
      <c r="E255" s="344" t="s">
        <v>441</v>
      </c>
      <c r="F255" s="343" t="s">
        <v>359</v>
      </c>
      <c r="G255" s="167">
        <f>150.195+48.8+18.54+15+1+6.1</f>
        <v>239.635</v>
      </c>
      <c r="H255" s="167">
        <v>16.4</v>
      </c>
      <c r="I255" s="251">
        <f>G255+H255</f>
        <v>256.03499999999997</v>
      </c>
      <c r="J255" s="251">
        <v>40.7</v>
      </c>
      <c r="K255" s="294">
        <v>93.131</v>
      </c>
      <c r="L255" s="294">
        <v>3.29532</v>
      </c>
      <c r="M255" s="216">
        <f t="shared" si="49"/>
        <v>3.5383706821573906</v>
      </c>
    </row>
    <row r="256" spans="1:13" ht="18" customHeight="1">
      <c r="A256" s="341" t="s">
        <v>544</v>
      </c>
      <c r="B256" s="342" t="s">
        <v>191</v>
      </c>
      <c r="C256" s="343" t="s">
        <v>347</v>
      </c>
      <c r="D256" s="343" t="s">
        <v>341</v>
      </c>
      <c r="E256" s="344" t="s">
        <v>441</v>
      </c>
      <c r="F256" s="343" t="s">
        <v>545</v>
      </c>
      <c r="G256" s="167"/>
      <c r="H256" s="167"/>
      <c r="I256" s="251"/>
      <c r="J256" s="251"/>
      <c r="K256" s="294">
        <v>185.2</v>
      </c>
      <c r="L256" s="294">
        <v>103.49253</v>
      </c>
      <c r="M256" s="216">
        <f t="shared" si="49"/>
        <v>55.88149568034557</v>
      </c>
    </row>
    <row r="257" spans="1:13" s="20" customFormat="1" ht="26.25" customHeight="1">
      <c r="A257" s="109" t="s">
        <v>442</v>
      </c>
      <c r="B257" s="107" t="s">
        <v>191</v>
      </c>
      <c r="C257" s="108" t="s">
        <v>347</v>
      </c>
      <c r="D257" s="108" t="s">
        <v>341</v>
      </c>
      <c r="E257" s="119" t="s">
        <v>443</v>
      </c>
      <c r="F257" s="108"/>
      <c r="G257" s="288"/>
      <c r="H257" s="288"/>
      <c r="I257" s="288"/>
      <c r="J257" s="288"/>
      <c r="K257" s="293">
        <f>K258</f>
        <v>193.478</v>
      </c>
      <c r="L257" s="293">
        <f>L258</f>
        <v>89.88626</v>
      </c>
      <c r="M257" s="216">
        <f t="shared" si="49"/>
        <v>46.45812960646688</v>
      </c>
    </row>
    <row r="258" spans="1:13" ht="25.5">
      <c r="A258" s="70" t="s">
        <v>444</v>
      </c>
      <c r="B258" s="99" t="s">
        <v>191</v>
      </c>
      <c r="C258" s="71" t="s">
        <v>347</v>
      </c>
      <c r="D258" s="71" t="s">
        <v>341</v>
      </c>
      <c r="E258" s="141" t="s">
        <v>445</v>
      </c>
      <c r="F258" s="71"/>
      <c r="G258" s="167">
        <f aca="true" t="shared" si="67" ref="G258:L259">G259</f>
        <v>150.3</v>
      </c>
      <c r="H258" s="167">
        <f t="shared" si="67"/>
        <v>-19</v>
      </c>
      <c r="I258" s="167">
        <f t="shared" si="67"/>
        <v>131.3</v>
      </c>
      <c r="J258" s="167">
        <f t="shared" si="67"/>
        <v>0</v>
      </c>
      <c r="K258" s="294">
        <f t="shared" si="67"/>
        <v>193.478</v>
      </c>
      <c r="L258" s="294">
        <f t="shared" si="67"/>
        <v>89.88626</v>
      </c>
      <c r="M258" s="216">
        <f t="shared" si="49"/>
        <v>46.45812960646688</v>
      </c>
    </row>
    <row r="259" spans="1:13" ht="42" customHeight="1">
      <c r="A259" s="130" t="s">
        <v>248</v>
      </c>
      <c r="B259" s="99" t="s">
        <v>191</v>
      </c>
      <c r="C259" s="71" t="s">
        <v>347</v>
      </c>
      <c r="D259" s="71" t="s">
        <v>341</v>
      </c>
      <c r="E259" s="141" t="s">
        <v>445</v>
      </c>
      <c r="F259" s="71" t="s">
        <v>97</v>
      </c>
      <c r="G259" s="167">
        <f t="shared" si="67"/>
        <v>150.3</v>
      </c>
      <c r="H259" s="167">
        <f t="shared" si="67"/>
        <v>-19</v>
      </c>
      <c r="I259" s="167">
        <f t="shared" si="67"/>
        <v>131.3</v>
      </c>
      <c r="J259" s="167">
        <f t="shared" si="67"/>
        <v>0</v>
      </c>
      <c r="K259" s="294">
        <f t="shared" si="67"/>
        <v>193.478</v>
      </c>
      <c r="L259" s="294">
        <f t="shared" si="67"/>
        <v>89.88626</v>
      </c>
      <c r="M259" s="216">
        <f t="shared" si="49"/>
        <v>46.45812960646688</v>
      </c>
    </row>
    <row r="260" spans="1:13" ht="18" customHeight="1">
      <c r="A260" s="70" t="s">
        <v>288</v>
      </c>
      <c r="B260" s="99" t="s">
        <v>191</v>
      </c>
      <c r="C260" s="71" t="s">
        <v>347</v>
      </c>
      <c r="D260" s="71" t="s">
        <v>341</v>
      </c>
      <c r="E260" s="141" t="s">
        <v>445</v>
      </c>
      <c r="F260" s="59" t="s">
        <v>398</v>
      </c>
      <c r="G260" s="167">
        <f aca="true" t="shared" si="68" ref="G260:L260">G261+G263</f>
        <v>150.3</v>
      </c>
      <c r="H260" s="167">
        <f t="shared" si="68"/>
        <v>-19</v>
      </c>
      <c r="I260" s="167">
        <f t="shared" si="68"/>
        <v>131.3</v>
      </c>
      <c r="J260" s="167">
        <f t="shared" si="68"/>
        <v>0</v>
      </c>
      <c r="K260" s="294">
        <f t="shared" si="68"/>
        <v>193.478</v>
      </c>
      <c r="L260" s="294">
        <f t="shared" si="68"/>
        <v>89.88626</v>
      </c>
      <c r="M260" s="216">
        <f t="shared" si="49"/>
        <v>46.45812960646688</v>
      </c>
    </row>
    <row r="261" spans="1:13" ht="15.75">
      <c r="A261" s="341" t="s">
        <v>268</v>
      </c>
      <c r="B261" s="342" t="s">
        <v>191</v>
      </c>
      <c r="C261" s="343" t="s">
        <v>347</v>
      </c>
      <c r="D261" s="343" t="s">
        <v>341</v>
      </c>
      <c r="E261" s="344" t="s">
        <v>445</v>
      </c>
      <c r="F261" s="343" t="s">
        <v>374</v>
      </c>
      <c r="G261" s="167">
        <v>115.3</v>
      </c>
      <c r="H261" s="167">
        <v>-14</v>
      </c>
      <c r="I261" s="251">
        <f>G261+H261</f>
        <v>101.3</v>
      </c>
      <c r="J261" s="251"/>
      <c r="K261" s="294">
        <v>148.6</v>
      </c>
      <c r="L261" s="294">
        <v>71.1882</v>
      </c>
      <c r="M261" s="216">
        <f t="shared" si="49"/>
        <v>47.90592193808883</v>
      </c>
    </row>
    <row r="262" spans="1:13" ht="29.25" customHeight="1" hidden="1">
      <c r="A262" s="341" t="s">
        <v>26</v>
      </c>
      <c r="B262" s="342" t="s">
        <v>96</v>
      </c>
      <c r="C262" s="343" t="s">
        <v>347</v>
      </c>
      <c r="D262" s="343" t="s">
        <v>341</v>
      </c>
      <c r="E262" s="344" t="s">
        <v>445</v>
      </c>
      <c r="F262" s="343" t="s">
        <v>375</v>
      </c>
      <c r="G262" s="167"/>
      <c r="H262" s="167"/>
      <c r="I262" s="251">
        <f>G262+H262</f>
        <v>0</v>
      </c>
      <c r="J262" s="251"/>
      <c r="K262" s="294">
        <f>I262+J262</f>
        <v>0</v>
      </c>
      <c r="L262" s="294"/>
      <c r="M262" s="216" t="e">
        <f t="shared" si="49"/>
        <v>#DIV/0!</v>
      </c>
    </row>
    <row r="263" spans="1:13" ht="29.25" customHeight="1">
      <c r="A263" s="341" t="s">
        <v>270</v>
      </c>
      <c r="B263" s="342" t="s">
        <v>191</v>
      </c>
      <c r="C263" s="343" t="s">
        <v>347</v>
      </c>
      <c r="D263" s="343" t="s">
        <v>341</v>
      </c>
      <c r="E263" s="344" t="s">
        <v>445</v>
      </c>
      <c r="F263" s="343" t="s">
        <v>209</v>
      </c>
      <c r="G263" s="167">
        <v>35</v>
      </c>
      <c r="H263" s="167">
        <v>-5</v>
      </c>
      <c r="I263" s="251">
        <f>G263+H263</f>
        <v>30</v>
      </c>
      <c r="J263" s="251"/>
      <c r="K263" s="294">
        <v>44.878</v>
      </c>
      <c r="L263" s="294">
        <v>18.69806</v>
      </c>
      <c r="M263" s="216">
        <f t="shared" si="49"/>
        <v>41.664200721957314</v>
      </c>
    </row>
    <row r="264" spans="1:13" s="117" customFormat="1" ht="27" customHeight="1">
      <c r="A264" s="367" t="s">
        <v>228</v>
      </c>
      <c r="B264" s="346" t="s">
        <v>191</v>
      </c>
      <c r="C264" s="347" t="s">
        <v>347</v>
      </c>
      <c r="D264" s="347" t="s">
        <v>341</v>
      </c>
      <c r="E264" s="348" t="s">
        <v>163</v>
      </c>
      <c r="F264" s="363"/>
      <c r="G264" s="112">
        <f aca="true" t="shared" si="69" ref="G264:L267">G265</f>
        <v>40</v>
      </c>
      <c r="H264" s="112">
        <f t="shared" si="69"/>
        <v>0</v>
      </c>
      <c r="I264" s="112">
        <f t="shared" si="69"/>
        <v>40</v>
      </c>
      <c r="J264" s="112">
        <f t="shared" si="69"/>
        <v>0</v>
      </c>
      <c r="K264" s="293">
        <f t="shared" si="69"/>
        <v>30</v>
      </c>
      <c r="L264" s="293">
        <f t="shared" si="69"/>
        <v>16.49825</v>
      </c>
      <c r="M264" s="216">
        <f t="shared" si="49"/>
        <v>54.994166666666665</v>
      </c>
    </row>
    <row r="265" spans="1:13" s="6" customFormat="1" ht="15" customHeight="1">
      <c r="A265" s="367" t="s">
        <v>287</v>
      </c>
      <c r="B265" s="342" t="s">
        <v>191</v>
      </c>
      <c r="C265" s="347" t="s">
        <v>376</v>
      </c>
      <c r="D265" s="347" t="s">
        <v>341</v>
      </c>
      <c r="E265" s="348" t="s">
        <v>174</v>
      </c>
      <c r="F265" s="363"/>
      <c r="G265" s="112">
        <f t="shared" si="69"/>
        <v>40</v>
      </c>
      <c r="H265" s="112">
        <f t="shared" si="69"/>
        <v>0</v>
      </c>
      <c r="I265" s="112">
        <f t="shared" si="69"/>
        <v>40</v>
      </c>
      <c r="J265" s="112">
        <f t="shared" si="69"/>
        <v>0</v>
      </c>
      <c r="K265" s="293">
        <f t="shared" si="69"/>
        <v>30</v>
      </c>
      <c r="L265" s="293">
        <f t="shared" si="69"/>
        <v>16.49825</v>
      </c>
      <c r="M265" s="216">
        <f>L265/K265*100</f>
        <v>54.994166666666665</v>
      </c>
    </row>
    <row r="266" spans="1:13" s="6" customFormat="1" ht="28.5" customHeight="1">
      <c r="A266" s="341" t="s">
        <v>252</v>
      </c>
      <c r="B266" s="342" t="s">
        <v>191</v>
      </c>
      <c r="C266" s="343" t="s">
        <v>347</v>
      </c>
      <c r="D266" s="343" t="s">
        <v>341</v>
      </c>
      <c r="E266" s="344" t="s">
        <v>174</v>
      </c>
      <c r="F266" s="353" t="s">
        <v>253</v>
      </c>
      <c r="G266" s="112">
        <f t="shared" si="69"/>
        <v>40</v>
      </c>
      <c r="H266" s="112">
        <f t="shared" si="69"/>
        <v>0</v>
      </c>
      <c r="I266" s="167">
        <f t="shared" si="69"/>
        <v>40</v>
      </c>
      <c r="J266" s="112">
        <f t="shared" si="69"/>
        <v>0</v>
      </c>
      <c r="K266" s="294">
        <f t="shared" si="69"/>
        <v>30</v>
      </c>
      <c r="L266" s="294">
        <f t="shared" si="69"/>
        <v>16.49825</v>
      </c>
      <c r="M266" s="216">
        <f>L266/K266*100</f>
        <v>54.994166666666665</v>
      </c>
    </row>
    <row r="267" spans="1:13" s="6" customFormat="1" ht="27.75" customHeight="1">
      <c r="A267" s="362" t="s">
        <v>254</v>
      </c>
      <c r="B267" s="342" t="s">
        <v>191</v>
      </c>
      <c r="C267" s="343" t="s">
        <v>347</v>
      </c>
      <c r="D267" s="343" t="s">
        <v>341</v>
      </c>
      <c r="E267" s="344" t="s">
        <v>174</v>
      </c>
      <c r="F267" s="353" t="s">
        <v>217</v>
      </c>
      <c r="G267" s="112">
        <f t="shared" si="69"/>
        <v>40</v>
      </c>
      <c r="H267" s="112">
        <f t="shared" si="69"/>
        <v>0</v>
      </c>
      <c r="I267" s="167">
        <f t="shared" si="69"/>
        <v>40</v>
      </c>
      <c r="J267" s="112">
        <f t="shared" si="69"/>
        <v>0</v>
      </c>
      <c r="K267" s="294">
        <f t="shared" si="69"/>
        <v>30</v>
      </c>
      <c r="L267" s="294">
        <f t="shared" si="69"/>
        <v>16.49825</v>
      </c>
      <c r="M267" s="216">
        <f>L267/K267*100</f>
        <v>54.994166666666665</v>
      </c>
    </row>
    <row r="268" spans="1:13" ht="26.25" customHeight="1">
      <c r="A268" s="341" t="s">
        <v>25</v>
      </c>
      <c r="B268" s="342" t="s">
        <v>191</v>
      </c>
      <c r="C268" s="343" t="s">
        <v>347</v>
      </c>
      <c r="D268" s="343" t="s">
        <v>341</v>
      </c>
      <c r="E268" s="344" t="s">
        <v>174</v>
      </c>
      <c r="F268" s="343" t="s">
        <v>359</v>
      </c>
      <c r="G268" s="167">
        <v>40</v>
      </c>
      <c r="H268" s="167"/>
      <c r="I268" s="167">
        <f>G268+H268</f>
        <v>40</v>
      </c>
      <c r="J268" s="167"/>
      <c r="K268" s="294">
        <v>30</v>
      </c>
      <c r="L268" s="294">
        <v>16.49825</v>
      </c>
      <c r="M268" s="216">
        <f>L268/K268*100</f>
        <v>54.994166666666665</v>
      </c>
    </row>
    <row r="269" spans="1:13" ht="26.25" customHeight="1">
      <c r="A269" s="379" t="s">
        <v>548</v>
      </c>
      <c r="B269" s="383" t="s">
        <v>191</v>
      </c>
      <c r="C269" s="384" t="s">
        <v>347</v>
      </c>
      <c r="D269" s="384" t="s">
        <v>341</v>
      </c>
      <c r="E269" s="385" t="s">
        <v>550</v>
      </c>
      <c r="F269" s="347"/>
      <c r="G269" s="112"/>
      <c r="H269" s="112"/>
      <c r="I269" s="112"/>
      <c r="J269" s="112"/>
      <c r="K269" s="293">
        <f>K270</f>
        <v>522.06</v>
      </c>
      <c r="L269" s="293">
        <f>L270</f>
        <v>0</v>
      </c>
      <c r="M269" s="218">
        <v>0</v>
      </c>
    </row>
    <row r="270" spans="1:13" ht="26.25" customHeight="1">
      <c r="A270" s="341" t="s">
        <v>549</v>
      </c>
      <c r="B270" s="342" t="s">
        <v>191</v>
      </c>
      <c r="C270" s="343" t="s">
        <v>347</v>
      </c>
      <c r="D270" s="343" t="s">
        <v>341</v>
      </c>
      <c r="E270" s="344" t="s">
        <v>550</v>
      </c>
      <c r="F270" s="343" t="s">
        <v>253</v>
      </c>
      <c r="G270" s="167"/>
      <c r="H270" s="167"/>
      <c r="I270" s="167"/>
      <c r="J270" s="167"/>
      <c r="K270" s="294">
        <f>K271</f>
        <v>522.06</v>
      </c>
      <c r="L270" s="294">
        <f>L271</f>
        <v>0</v>
      </c>
      <c r="M270" s="216">
        <v>0</v>
      </c>
    </row>
    <row r="271" spans="1:13" ht="26.25" customHeight="1">
      <c r="A271" s="341" t="s">
        <v>252</v>
      </c>
      <c r="B271" s="342" t="s">
        <v>191</v>
      </c>
      <c r="C271" s="343" t="s">
        <v>347</v>
      </c>
      <c r="D271" s="343" t="s">
        <v>341</v>
      </c>
      <c r="E271" s="344" t="s">
        <v>550</v>
      </c>
      <c r="F271" s="343" t="s">
        <v>217</v>
      </c>
      <c r="G271" s="167"/>
      <c r="H271" s="167"/>
      <c r="I271" s="167"/>
      <c r="J271" s="167"/>
      <c r="K271" s="294">
        <f>K272+K273</f>
        <v>522.06</v>
      </c>
      <c r="L271" s="294">
        <f>L272+L273</f>
        <v>0</v>
      </c>
      <c r="M271" s="216">
        <v>0</v>
      </c>
    </row>
    <row r="272" spans="1:13" ht="26.25" customHeight="1">
      <c r="A272" s="362" t="s">
        <v>254</v>
      </c>
      <c r="B272" s="342" t="s">
        <v>191</v>
      </c>
      <c r="C272" s="343" t="s">
        <v>347</v>
      </c>
      <c r="D272" s="343" t="s">
        <v>341</v>
      </c>
      <c r="E272" s="344" t="s">
        <v>550</v>
      </c>
      <c r="F272" s="343" t="s">
        <v>358</v>
      </c>
      <c r="G272" s="167"/>
      <c r="H272" s="167"/>
      <c r="I272" s="167"/>
      <c r="J272" s="167"/>
      <c r="K272" s="294">
        <v>53.99</v>
      </c>
      <c r="L272" s="294">
        <v>0</v>
      </c>
      <c r="M272" s="216">
        <v>0</v>
      </c>
    </row>
    <row r="273" spans="1:13" ht="26.25" customHeight="1">
      <c r="A273" s="341" t="s">
        <v>25</v>
      </c>
      <c r="B273" s="342" t="s">
        <v>191</v>
      </c>
      <c r="C273" s="343" t="s">
        <v>347</v>
      </c>
      <c r="D273" s="343" t="s">
        <v>341</v>
      </c>
      <c r="E273" s="344" t="s">
        <v>550</v>
      </c>
      <c r="F273" s="343" t="s">
        <v>359</v>
      </c>
      <c r="G273" s="167"/>
      <c r="H273" s="167"/>
      <c r="I273" s="167"/>
      <c r="J273" s="167"/>
      <c r="K273" s="294">
        <v>468.07</v>
      </c>
      <c r="L273" s="294">
        <v>0</v>
      </c>
      <c r="M273" s="216">
        <v>0</v>
      </c>
    </row>
    <row r="274" spans="1:13" ht="26.25" customHeight="1">
      <c r="A274" s="378" t="s">
        <v>566</v>
      </c>
      <c r="B274" s="380" t="s">
        <v>191</v>
      </c>
      <c r="C274" s="381" t="s">
        <v>347</v>
      </c>
      <c r="D274" s="381" t="s">
        <v>341</v>
      </c>
      <c r="E274" s="382" t="s">
        <v>576</v>
      </c>
      <c r="F274" s="343"/>
      <c r="G274" s="167"/>
      <c r="H274" s="167"/>
      <c r="I274" s="167"/>
      <c r="J274" s="167"/>
      <c r="K274" s="359">
        <f>K275</f>
        <v>20.2</v>
      </c>
      <c r="L274" s="294">
        <f>L275</f>
        <v>0</v>
      </c>
      <c r="M274" s="216">
        <v>0</v>
      </c>
    </row>
    <row r="275" spans="1:13" ht="26.25" customHeight="1">
      <c r="A275" s="242" t="s">
        <v>567</v>
      </c>
      <c r="B275" s="99" t="s">
        <v>191</v>
      </c>
      <c r="C275" s="71" t="s">
        <v>347</v>
      </c>
      <c r="D275" s="71" t="s">
        <v>341</v>
      </c>
      <c r="E275" s="149" t="s">
        <v>576</v>
      </c>
      <c r="F275" s="343" t="s">
        <v>217</v>
      </c>
      <c r="G275" s="167"/>
      <c r="H275" s="167"/>
      <c r="I275" s="167"/>
      <c r="J275" s="167"/>
      <c r="K275" s="294">
        <f>K276</f>
        <v>20.2</v>
      </c>
      <c r="L275" s="294">
        <f>L276</f>
        <v>0</v>
      </c>
      <c r="M275" s="216">
        <v>0</v>
      </c>
    </row>
    <row r="276" spans="1:13" ht="26.25" customHeight="1">
      <c r="A276" s="68" t="s">
        <v>25</v>
      </c>
      <c r="B276" s="99" t="s">
        <v>191</v>
      </c>
      <c r="C276" s="71" t="s">
        <v>347</v>
      </c>
      <c r="D276" s="71" t="s">
        <v>341</v>
      </c>
      <c r="E276" s="149" t="s">
        <v>576</v>
      </c>
      <c r="F276" s="343" t="s">
        <v>359</v>
      </c>
      <c r="G276" s="167"/>
      <c r="H276" s="167"/>
      <c r="I276" s="167"/>
      <c r="J276" s="167"/>
      <c r="K276" s="294">
        <v>20.2</v>
      </c>
      <c r="L276" s="294">
        <v>0</v>
      </c>
      <c r="M276" s="216">
        <v>0</v>
      </c>
    </row>
    <row r="277" spans="1:13" ht="14.25" customHeight="1">
      <c r="A277" s="123" t="s">
        <v>380</v>
      </c>
      <c r="B277" s="98" t="s">
        <v>191</v>
      </c>
      <c r="C277" s="88" t="s">
        <v>381</v>
      </c>
      <c r="D277" s="88"/>
      <c r="E277" s="133"/>
      <c r="F277" s="88"/>
      <c r="G277" s="90">
        <f aca="true" t="shared" si="70" ref="G277:L280">G278</f>
        <v>43.2</v>
      </c>
      <c r="H277" s="90">
        <f t="shared" si="70"/>
        <v>0</v>
      </c>
      <c r="I277" s="90">
        <f t="shared" si="70"/>
        <v>43.2</v>
      </c>
      <c r="J277" s="90">
        <f t="shared" si="70"/>
        <v>0</v>
      </c>
      <c r="K277" s="334">
        <f t="shared" si="70"/>
        <v>129.6</v>
      </c>
      <c r="L277" s="334">
        <f t="shared" si="70"/>
        <v>64.8</v>
      </c>
      <c r="M277" s="217">
        <f aca="true" t="shared" si="71" ref="M277:M316">L277/K277*100</f>
        <v>50</v>
      </c>
    </row>
    <row r="278" spans="1:13" s="19" customFormat="1" ht="12.75" customHeight="1">
      <c r="A278" s="176" t="s">
        <v>382</v>
      </c>
      <c r="B278" s="99" t="s">
        <v>191</v>
      </c>
      <c r="C278" s="71" t="s">
        <v>381</v>
      </c>
      <c r="D278" s="71" t="s">
        <v>341</v>
      </c>
      <c r="E278" s="141"/>
      <c r="F278" s="71"/>
      <c r="G278" s="167">
        <f t="shared" si="70"/>
        <v>43.2</v>
      </c>
      <c r="H278" s="167">
        <f t="shared" si="70"/>
        <v>0</v>
      </c>
      <c r="I278" s="167">
        <f t="shared" si="70"/>
        <v>43.2</v>
      </c>
      <c r="J278" s="167">
        <f t="shared" si="70"/>
        <v>0</v>
      </c>
      <c r="K278" s="294">
        <f t="shared" si="70"/>
        <v>129.6</v>
      </c>
      <c r="L278" s="294">
        <f t="shared" si="70"/>
        <v>64.8</v>
      </c>
      <c r="M278" s="216">
        <f t="shared" si="71"/>
        <v>50</v>
      </c>
    </row>
    <row r="279" spans="1:13" s="117" customFormat="1" ht="29.25" customHeight="1">
      <c r="A279" s="138" t="s">
        <v>228</v>
      </c>
      <c r="B279" s="107" t="s">
        <v>191</v>
      </c>
      <c r="C279" s="108" t="s">
        <v>381</v>
      </c>
      <c r="D279" s="108" t="s">
        <v>341</v>
      </c>
      <c r="E279" s="111" t="s">
        <v>163</v>
      </c>
      <c r="F279" s="108"/>
      <c r="G279" s="112">
        <f t="shared" si="70"/>
        <v>43.2</v>
      </c>
      <c r="H279" s="112">
        <f t="shared" si="70"/>
        <v>0</v>
      </c>
      <c r="I279" s="112">
        <f t="shared" si="70"/>
        <v>43.2</v>
      </c>
      <c r="J279" s="112">
        <f t="shared" si="70"/>
        <v>0</v>
      </c>
      <c r="K279" s="293">
        <f t="shared" si="70"/>
        <v>129.6</v>
      </c>
      <c r="L279" s="293">
        <f t="shared" si="70"/>
        <v>64.8</v>
      </c>
      <c r="M279" s="218">
        <f t="shared" si="71"/>
        <v>50</v>
      </c>
    </row>
    <row r="280" spans="1:13" s="6" customFormat="1" ht="15.75" customHeight="1">
      <c r="A280" s="138" t="s">
        <v>383</v>
      </c>
      <c r="B280" s="99" t="s">
        <v>191</v>
      </c>
      <c r="C280" s="108" t="s">
        <v>381</v>
      </c>
      <c r="D280" s="108" t="s">
        <v>341</v>
      </c>
      <c r="E280" s="111" t="s">
        <v>181</v>
      </c>
      <c r="F280" s="108"/>
      <c r="G280" s="112">
        <f t="shared" si="70"/>
        <v>43.2</v>
      </c>
      <c r="H280" s="112">
        <f t="shared" si="70"/>
        <v>0</v>
      </c>
      <c r="I280" s="112">
        <f t="shared" si="70"/>
        <v>43.2</v>
      </c>
      <c r="J280" s="112">
        <f t="shared" si="70"/>
        <v>0</v>
      </c>
      <c r="K280" s="293">
        <f t="shared" si="70"/>
        <v>129.6</v>
      </c>
      <c r="L280" s="293">
        <f t="shared" si="70"/>
        <v>64.8</v>
      </c>
      <c r="M280" s="216">
        <f t="shared" si="71"/>
        <v>50</v>
      </c>
    </row>
    <row r="281" spans="1:13" ht="15.75" customHeight="1">
      <c r="A281" s="253" t="s">
        <v>275</v>
      </c>
      <c r="B281" s="99" t="s">
        <v>191</v>
      </c>
      <c r="C281" s="71" t="s">
        <v>381</v>
      </c>
      <c r="D281" s="71" t="s">
        <v>341</v>
      </c>
      <c r="E281" s="141" t="s">
        <v>181</v>
      </c>
      <c r="F281" s="71" t="s">
        <v>276</v>
      </c>
      <c r="G281" s="167">
        <f>G283</f>
        <v>43.2</v>
      </c>
      <c r="H281" s="167">
        <f>H283</f>
        <v>0</v>
      </c>
      <c r="I281" s="167">
        <f>I283</f>
        <v>43.2</v>
      </c>
      <c r="J281" s="167">
        <f>J283</f>
        <v>0</v>
      </c>
      <c r="K281" s="294">
        <f>K283</f>
        <v>129.6</v>
      </c>
      <c r="L281" s="294">
        <f>L282</f>
        <v>64.8</v>
      </c>
      <c r="M281" s="216">
        <f t="shared" si="71"/>
        <v>50</v>
      </c>
    </row>
    <row r="282" spans="1:13" ht="15.75" customHeight="1">
      <c r="A282" s="253" t="s">
        <v>328</v>
      </c>
      <c r="B282" s="99" t="s">
        <v>191</v>
      </c>
      <c r="C282" s="71" t="s">
        <v>381</v>
      </c>
      <c r="D282" s="71" t="s">
        <v>341</v>
      </c>
      <c r="E282" s="141" t="s">
        <v>181</v>
      </c>
      <c r="F282" s="71" t="s">
        <v>96</v>
      </c>
      <c r="G282" s="167">
        <f>G283</f>
        <v>43.2</v>
      </c>
      <c r="H282" s="167">
        <f>H283</f>
        <v>0</v>
      </c>
      <c r="I282" s="167">
        <f>I283</f>
        <v>43.2</v>
      </c>
      <c r="J282" s="167">
        <f>J283</f>
        <v>0</v>
      </c>
      <c r="K282" s="294">
        <f>K283</f>
        <v>129.6</v>
      </c>
      <c r="L282" s="294">
        <f>L283</f>
        <v>64.8</v>
      </c>
      <c r="M282" s="216">
        <f t="shared" si="71"/>
        <v>50</v>
      </c>
    </row>
    <row r="283" spans="1:13" ht="13.5" customHeight="1">
      <c r="A283" s="368" t="s">
        <v>27</v>
      </c>
      <c r="B283" s="342" t="s">
        <v>191</v>
      </c>
      <c r="C283" s="343" t="s">
        <v>381</v>
      </c>
      <c r="D283" s="343" t="s">
        <v>341</v>
      </c>
      <c r="E283" s="344" t="s">
        <v>181</v>
      </c>
      <c r="F283" s="343" t="s">
        <v>384</v>
      </c>
      <c r="G283" s="254">
        <v>43.2</v>
      </c>
      <c r="H283" s="254"/>
      <c r="I283" s="254">
        <f>G283+H283</f>
        <v>43.2</v>
      </c>
      <c r="J283" s="254"/>
      <c r="K283" s="340">
        <v>129.6</v>
      </c>
      <c r="L283" s="340">
        <v>64.8</v>
      </c>
      <c r="M283" s="216">
        <f t="shared" si="71"/>
        <v>50</v>
      </c>
    </row>
    <row r="284" spans="1:13" s="19" customFormat="1" ht="14.25" customHeight="1">
      <c r="A284" s="45" t="s">
        <v>377</v>
      </c>
      <c r="B284" s="98" t="s">
        <v>191</v>
      </c>
      <c r="C284" s="88" t="s">
        <v>379</v>
      </c>
      <c r="D284" s="88"/>
      <c r="E284" s="133"/>
      <c r="F284" s="88"/>
      <c r="G284" s="90">
        <f aca="true" t="shared" si="72" ref="G284:L285">G285</f>
        <v>318.75</v>
      </c>
      <c r="H284" s="90">
        <f t="shared" si="72"/>
        <v>0</v>
      </c>
      <c r="I284" s="90">
        <f t="shared" si="72"/>
        <v>318.75</v>
      </c>
      <c r="J284" s="90">
        <f t="shared" si="72"/>
        <v>0</v>
      </c>
      <c r="K284" s="334">
        <f t="shared" si="72"/>
        <v>327</v>
      </c>
      <c r="L284" s="334">
        <f t="shared" si="72"/>
        <v>199.63221</v>
      </c>
      <c r="M284" s="217">
        <f t="shared" si="71"/>
        <v>61.049605504587156</v>
      </c>
    </row>
    <row r="285" spans="1:13" s="19" customFormat="1" ht="14.25" customHeight="1">
      <c r="A285" s="34" t="s">
        <v>378</v>
      </c>
      <c r="B285" s="99" t="s">
        <v>191</v>
      </c>
      <c r="C285" s="108" t="s">
        <v>379</v>
      </c>
      <c r="D285" s="108" t="s">
        <v>342</v>
      </c>
      <c r="E285" s="111"/>
      <c r="F285" s="108"/>
      <c r="G285" s="112">
        <f t="shared" si="72"/>
        <v>318.75</v>
      </c>
      <c r="H285" s="112">
        <f t="shared" si="72"/>
        <v>0</v>
      </c>
      <c r="I285" s="112">
        <f t="shared" si="72"/>
        <v>318.75</v>
      </c>
      <c r="J285" s="112">
        <f t="shared" si="72"/>
        <v>0</v>
      </c>
      <c r="K285" s="293">
        <f t="shared" si="72"/>
        <v>327</v>
      </c>
      <c r="L285" s="293">
        <f t="shared" si="72"/>
        <v>199.63221</v>
      </c>
      <c r="M285" s="218">
        <f t="shared" si="71"/>
        <v>61.049605504587156</v>
      </c>
    </row>
    <row r="286" spans="1:13" s="117" customFormat="1" ht="29.25" customHeight="1">
      <c r="A286" s="255" t="s">
        <v>228</v>
      </c>
      <c r="B286" s="99" t="s">
        <v>191</v>
      </c>
      <c r="C286" s="71" t="s">
        <v>379</v>
      </c>
      <c r="D286" s="71" t="s">
        <v>342</v>
      </c>
      <c r="E286" s="141" t="s">
        <v>163</v>
      </c>
      <c r="F286" s="71"/>
      <c r="G286" s="167">
        <f aca="true" t="shared" si="73" ref="G286:L286">G287+G291</f>
        <v>318.75</v>
      </c>
      <c r="H286" s="167">
        <f t="shared" si="73"/>
        <v>0</v>
      </c>
      <c r="I286" s="167">
        <f t="shared" si="73"/>
        <v>318.75</v>
      </c>
      <c r="J286" s="167">
        <f t="shared" si="73"/>
        <v>0</v>
      </c>
      <c r="K286" s="294">
        <f t="shared" si="73"/>
        <v>327</v>
      </c>
      <c r="L286" s="294">
        <f t="shared" si="73"/>
        <v>199.63221</v>
      </c>
      <c r="M286" s="216">
        <f t="shared" si="71"/>
        <v>61.049605504587156</v>
      </c>
    </row>
    <row r="287" spans="1:13" s="6" customFormat="1" ht="29.25" customHeight="1">
      <c r="A287" s="155" t="s">
        <v>277</v>
      </c>
      <c r="B287" s="99" t="s">
        <v>191</v>
      </c>
      <c r="C287" s="71" t="s">
        <v>379</v>
      </c>
      <c r="D287" s="71" t="s">
        <v>342</v>
      </c>
      <c r="E287" s="141" t="s">
        <v>278</v>
      </c>
      <c r="F287" s="71" t="s">
        <v>253</v>
      </c>
      <c r="G287" s="167">
        <f aca="true" t="shared" si="74" ref="G287:L289">G288</f>
        <v>318.75</v>
      </c>
      <c r="H287" s="167">
        <f t="shared" si="74"/>
        <v>0</v>
      </c>
      <c r="I287" s="167">
        <f t="shared" si="74"/>
        <v>318.75</v>
      </c>
      <c r="J287" s="167">
        <f t="shared" si="74"/>
        <v>0</v>
      </c>
      <c r="K287" s="294">
        <f t="shared" si="74"/>
        <v>327</v>
      </c>
      <c r="L287" s="294">
        <f t="shared" si="74"/>
        <v>199.63221</v>
      </c>
      <c r="M287" s="216">
        <f t="shared" si="71"/>
        <v>61.049605504587156</v>
      </c>
    </row>
    <row r="288" spans="1:13" s="6" customFormat="1" ht="29.25" customHeight="1">
      <c r="A288" s="70" t="s">
        <v>252</v>
      </c>
      <c r="B288" s="99" t="s">
        <v>191</v>
      </c>
      <c r="C288" s="71" t="s">
        <v>379</v>
      </c>
      <c r="D288" s="71" t="s">
        <v>342</v>
      </c>
      <c r="E288" s="141" t="s">
        <v>278</v>
      </c>
      <c r="F288" s="71" t="s">
        <v>217</v>
      </c>
      <c r="G288" s="167">
        <f t="shared" si="74"/>
        <v>318.75</v>
      </c>
      <c r="H288" s="167">
        <f t="shared" si="74"/>
        <v>0</v>
      </c>
      <c r="I288" s="167">
        <f t="shared" si="74"/>
        <v>318.75</v>
      </c>
      <c r="J288" s="167">
        <f t="shared" si="74"/>
        <v>0</v>
      </c>
      <c r="K288" s="294">
        <f>K289+K290</f>
        <v>327</v>
      </c>
      <c r="L288" s="294">
        <f>L289+L290</f>
        <v>199.63221</v>
      </c>
      <c r="M288" s="216">
        <f t="shared" si="71"/>
        <v>61.049605504587156</v>
      </c>
    </row>
    <row r="289" spans="1:13" s="6" customFormat="1" ht="29.25" customHeight="1">
      <c r="A289" s="34" t="s">
        <v>254</v>
      </c>
      <c r="B289" s="99" t="s">
        <v>191</v>
      </c>
      <c r="C289" s="71" t="s">
        <v>379</v>
      </c>
      <c r="D289" s="71" t="s">
        <v>342</v>
      </c>
      <c r="E289" s="141" t="s">
        <v>278</v>
      </c>
      <c r="F289" s="71" t="s">
        <v>359</v>
      </c>
      <c r="G289" s="167">
        <f t="shared" si="74"/>
        <v>318.75</v>
      </c>
      <c r="H289" s="167">
        <f t="shared" si="74"/>
        <v>0</v>
      </c>
      <c r="I289" s="167">
        <f t="shared" si="74"/>
        <v>318.75</v>
      </c>
      <c r="J289" s="167">
        <f t="shared" si="74"/>
        <v>0</v>
      </c>
      <c r="K289" s="294">
        <v>30</v>
      </c>
      <c r="L289" s="294">
        <v>22.51</v>
      </c>
      <c r="M289" s="216">
        <f t="shared" si="71"/>
        <v>75.03333333333335</v>
      </c>
    </row>
    <row r="290" spans="1:13" s="6" customFormat="1" ht="29.25" customHeight="1">
      <c r="A290" s="341" t="s">
        <v>25</v>
      </c>
      <c r="B290" s="342" t="s">
        <v>191</v>
      </c>
      <c r="C290" s="343" t="s">
        <v>379</v>
      </c>
      <c r="D290" s="343" t="s">
        <v>342</v>
      </c>
      <c r="E290" s="344" t="s">
        <v>278</v>
      </c>
      <c r="F290" s="343" t="s">
        <v>545</v>
      </c>
      <c r="G290" s="167">
        <v>318.75</v>
      </c>
      <c r="H290" s="167"/>
      <c r="I290" s="167">
        <f>G290+H290</f>
        <v>318.75</v>
      </c>
      <c r="J290" s="167"/>
      <c r="K290" s="294">
        <v>297</v>
      </c>
      <c r="L290" s="294">
        <v>177.12221</v>
      </c>
      <c r="M290" s="216">
        <f t="shared" si="71"/>
        <v>59.637107744107745</v>
      </c>
    </row>
    <row r="291" spans="1:13" s="6" customFormat="1" ht="57" customHeight="1" hidden="1">
      <c r="A291" s="118" t="s">
        <v>279</v>
      </c>
      <c r="B291" s="99" t="s">
        <v>96</v>
      </c>
      <c r="C291" s="108" t="s">
        <v>379</v>
      </c>
      <c r="D291" s="108" t="s">
        <v>342</v>
      </c>
      <c r="E291" s="111" t="s">
        <v>280</v>
      </c>
      <c r="F291" s="111"/>
      <c r="G291" s="112">
        <f aca="true" t="shared" si="75" ref="G291:L293">G292</f>
        <v>0</v>
      </c>
      <c r="H291" s="112">
        <f t="shared" si="75"/>
        <v>0</v>
      </c>
      <c r="I291" s="112">
        <f t="shared" si="75"/>
        <v>0</v>
      </c>
      <c r="J291" s="112">
        <f t="shared" si="75"/>
        <v>0</v>
      </c>
      <c r="K291" s="293">
        <f t="shared" si="75"/>
        <v>0</v>
      </c>
      <c r="L291" s="293">
        <f t="shared" si="75"/>
        <v>0</v>
      </c>
      <c r="M291" s="216"/>
    </row>
    <row r="292" spans="1:13" s="6" customFormat="1" ht="29.25" customHeight="1" hidden="1">
      <c r="A292" s="70" t="s">
        <v>252</v>
      </c>
      <c r="B292" s="99" t="s">
        <v>96</v>
      </c>
      <c r="C292" s="71" t="s">
        <v>379</v>
      </c>
      <c r="D292" s="71" t="s">
        <v>342</v>
      </c>
      <c r="E292" s="141" t="s">
        <v>280</v>
      </c>
      <c r="F292" s="71" t="s">
        <v>253</v>
      </c>
      <c r="G292" s="112">
        <f t="shared" si="75"/>
        <v>0</v>
      </c>
      <c r="H292" s="112">
        <f t="shared" si="75"/>
        <v>0</v>
      </c>
      <c r="I292" s="112">
        <f t="shared" si="75"/>
        <v>0</v>
      </c>
      <c r="J292" s="112">
        <f t="shared" si="75"/>
        <v>0</v>
      </c>
      <c r="K292" s="294">
        <f t="shared" si="75"/>
        <v>0</v>
      </c>
      <c r="L292" s="294">
        <f t="shared" si="75"/>
        <v>0</v>
      </c>
      <c r="M292" s="216"/>
    </row>
    <row r="293" spans="1:13" s="6" customFormat="1" ht="29.25" customHeight="1" hidden="1">
      <c r="A293" s="34" t="s">
        <v>254</v>
      </c>
      <c r="B293" s="99" t="s">
        <v>96</v>
      </c>
      <c r="C293" s="71" t="s">
        <v>379</v>
      </c>
      <c r="D293" s="71" t="s">
        <v>342</v>
      </c>
      <c r="E293" s="141" t="s">
        <v>280</v>
      </c>
      <c r="F293" s="71" t="s">
        <v>217</v>
      </c>
      <c r="G293" s="112">
        <f t="shared" si="75"/>
        <v>0</v>
      </c>
      <c r="H293" s="112">
        <f t="shared" si="75"/>
        <v>0</v>
      </c>
      <c r="I293" s="112">
        <f t="shared" si="75"/>
        <v>0</v>
      </c>
      <c r="J293" s="112">
        <f t="shared" si="75"/>
        <v>0</v>
      </c>
      <c r="K293" s="294">
        <f t="shared" si="75"/>
        <v>0</v>
      </c>
      <c r="L293" s="294">
        <f t="shared" si="75"/>
        <v>0</v>
      </c>
      <c r="M293" s="216"/>
    </row>
    <row r="294" spans="1:13" s="6" customFormat="1" ht="29.25" customHeight="1" hidden="1">
      <c r="A294" s="341" t="s">
        <v>25</v>
      </c>
      <c r="B294" s="342" t="s">
        <v>96</v>
      </c>
      <c r="C294" s="343" t="s">
        <v>379</v>
      </c>
      <c r="D294" s="343" t="s">
        <v>342</v>
      </c>
      <c r="E294" s="344" t="s">
        <v>280</v>
      </c>
      <c r="F294" s="343" t="s">
        <v>359</v>
      </c>
      <c r="G294" s="112"/>
      <c r="H294" s="112"/>
      <c r="I294" s="112">
        <f>G294+H294</f>
        <v>0</v>
      </c>
      <c r="J294" s="112"/>
      <c r="K294" s="294">
        <v>0</v>
      </c>
      <c r="L294" s="294">
        <v>0</v>
      </c>
      <c r="M294" s="216"/>
    </row>
    <row r="295" spans="1:13" s="19" customFormat="1" ht="39" customHeight="1">
      <c r="A295" s="257" t="s">
        <v>385</v>
      </c>
      <c r="B295" s="98" t="s">
        <v>191</v>
      </c>
      <c r="C295" s="88" t="s">
        <v>388</v>
      </c>
      <c r="D295" s="88"/>
      <c r="E295" s="133"/>
      <c r="F295" s="88"/>
      <c r="G295" s="89">
        <f aca="true" t="shared" si="76" ref="G295:L295">G296</f>
        <v>409.1</v>
      </c>
      <c r="H295" s="89">
        <f t="shared" si="76"/>
        <v>0</v>
      </c>
      <c r="I295" s="89">
        <f t="shared" si="76"/>
        <v>409.1</v>
      </c>
      <c r="J295" s="89">
        <f t="shared" si="76"/>
        <v>0</v>
      </c>
      <c r="K295" s="336">
        <f t="shared" si="76"/>
        <v>353</v>
      </c>
      <c r="L295" s="336">
        <f t="shared" si="76"/>
        <v>77.1</v>
      </c>
      <c r="M295" s="217">
        <f t="shared" si="71"/>
        <v>21.841359773371103</v>
      </c>
    </row>
    <row r="296" spans="1:13" s="19" customFormat="1" ht="15.75" customHeight="1">
      <c r="A296" s="70" t="s">
        <v>386</v>
      </c>
      <c r="B296" s="99" t="s">
        <v>191</v>
      </c>
      <c r="C296" s="71" t="s">
        <v>388</v>
      </c>
      <c r="D296" s="71" t="s">
        <v>344</v>
      </c>
      <c r="E296" s="141"/>
      <c r="F296" s="71"/>
      <c r="G296" s="167">
        <f>G298+G301+G304</f>
        <v>409.1</v>
      </c>
      <c r="H296" s="167">
        <f>H298+H301+H304</f>
        <v>0</v>
      </c>
      <c r="I296" s="167">
        <f>I298+I301+I304</f>
        <v>409.1</v>
      </c>
      <c r="J296" s="167">
        <f>J298+J301+J304</f>
        <v>0</v>
      </c>
      <c r="K296" s="294">
        <f>K298+K301+K304+K307+K310+K313</f>
        <v>353</v>
      </c>
      <c r="L296" s="294">
        <f>L298+L301+L304+L307+L310+L313</f>
        <v>77.1</v>
      </c>
      <c r="M296" s="216">
        <f t="shared" si="71"/>
        <v>21.841359773371103</v>
      </c>
    </row>
    <row r="297" spans="1:13" ht="27.75" customHeight="1">
      <c r="A297" s="255" t="s">
        <v>228</v>
      </c>
      <c r="B297" s="107" t="s">
        <v>191</v>
      </c>
      <c r="C297" s="108" t="s">
        <v>388</v>
      </c>
      <c r="D297" s="108" t="s">
        <v>344</v>
      </c>
      <c r="E297" s="111" t="s">
        <v>163</v>
      </c>
      <c r="F297" s="71"/>
      <c r="G297" s="167">
        <f>G298+G301+G304</f>
        <v>409.1</v>
      </c>
      <c r="H297" s="167">
        <f>H298+H301+H304</f>
        <v>0</v>
      </c>
      <c r="I297" s="167">
        <f>I298+I301+I304</f>
        <v>409.1</v>
      </c>
      <c r="J297" s="167">
        <f>J298+J301+J304</f>
        <v>0</v>
      </c>
      <c r="K297" s="294">
        <f>K298+K301+K304+K307+K310+K313</f>
        <v>353</v>
      </c>
      <c r="L297" s="294">
        <f>L298+L301+L304+L307+L310+L313</f>
        <v>77.1</v>
      </c>
      <c r="M297" s="216">
        <f t="shared" si="71"/>
        <v>21.841359773371103</v>
      </c>
    </row>
    <row r="298" spans="1:13" s="6" customFormat="1" ht="40.5" customHeight="1">
      <c r="A298" s="109" t="s">
        <v>187</v>
      </c>
      <c r="B298" s="107" t="s">
        <v>191</v>
      </c>
      <c r="C298" s="108" t="s">
        <v>388</v>
      </c>
      <c r="D298" s="108" t="s">
        <v>344</v>
      </c>
      <c r="E298" s="111" t="s">
        <v>182</v>
      </c>
      <c r="F298" s="108"/>
      <c r="G298" s="112">
        <f aca="true" t="shared" si="77" ref="G298:L298">G300</f>
        <v>188.4</v>
      </c>
      <c r="H298" s="112">
        <f t="shared" si="77"/>
        <v>0</v>
      </c>
      <c r="I298" s="112">
        <f t="shared" si="77"/>
        <v>188.4</v>
      </c>
      <c r="J298" s="112">
        <f t="shared" si="77"/>
        <v>0</v>
      </c>
      <c r="K298" s="293">
        <f t="shared" si="77"/>
        <v>307.6</v>
      </c>
      <c r="L298" s="293">
        <f t="shared" si="77"/>
        <v>54.4</v>
      </c>
      <c r="M298" s="216">
        <f t="shared" si="71"/>
        <v>17.6853055916775</v>
      </c>
    </row>
    <row r="299" spans="1:13" ht="15" customHeight="1">
      <c r="A299" s="70" t="s">
        <v>329</v>
      </c>
      <c r="B299" s="99" t="s">
        <v>191</v>
      </c>
      <c r="C299" s="71" t="s">
        <v>388</v>
      </c>
      <c r="D299" s="71" t="s">
        <v>344</v>
      </c>
      <c r="E299" s="141" t="s">
        <v>182</v>
      </c>
      <c r="F299" s="71" t="s">
        <v>330</v>
      </c>
      <c r="G299" s="167">
        <f aca="true" t="shared" si="78" ref="G299:L299">G300</f>
        <v>188.4</v>
      </c>
      <c r="H299" s="167">
        <f t="shared" si="78"/>
        <v>0</v>
      </c>
      <c r="I299" s="167">
        <f t="shared" si="78"/>
        <v>188.4</v>
      </c>
      <c r="J299" s="167">
        <f t="shared" si="78"/>
        <v>0</v>
      </c>
      <c r="K299" s="294">
        <f t="shared" si="78"/>
        <v>307.6</v>
      </c>
      <c r="L299" s="294">
        <f t="shared" si="78"/>
        <v>54.4</v>
      </c>
      <c r="M299" s="216">
        <f t="shared" si="71"/>
        <v>17.6853055916775</v>
      </c>
    </row>
    <row r="300" spans="1:13" ht="16.5" customHeight="1">
      <c r="A300" s="70" t="s">
        <v>95</v>
      </c>
      <c r="B300" s="99" t="s">
        <v>191</v>
      </c>
      <c r="C300" s="71" t="s">
        <v>388</v>
      </c>
      <c r="D300" s="71" t="s">
        <v>344</v>
      </c>
      <c r="E300" s="141" t="s">
        <v>182</v>
      </c>
      <c r="F300" s="71" t="s">
        <v>353</v>
      </c>
      <c r="G300" s="167">
        <v>188.4</v>
      </c>
      <c r="H300" s="167"/>
      <c r="I300" s="167">
        <f>G300+H300</f>
        <v>188.4</v>
      </c>
      <c r="J300" s="167"/>
      <c r="K300" s="294">
        <v>307.6</v>
      </c>
      <c r="L300" s="294">
        <v>54.4</v>
      </c>
      <c r="M300" s="216">
        <f t="shared" si="71"/>
        <v>17.6853055916775</v>
      </c>
    </row>
    <row r="301" spans="1:13" s="6" customFormat="1" ht="30.75" customHeight="1" hidden="1">
      <c r="A301" s="109" t="s">
        <v>113</v>
      </c>
      <c r="B301" s="107" t="s">
        <v>191</v>
      </c>
      <c r="C301" s="108" t="s">
        <v>388</v>
      </c>
      <c r="D301" s="108" t="s">
        <v>344</v>
      </c>
      <c r="E301" s="111" t="s">
        <v>183</v>
      </c>
      <c r="F301" s="108"/>
      <c r="G301" s="112">
        <f aca="true" t="shared" si="79" ref="G301:L301">G303</f>
        <v>183.4</v>
      </c>
      <c r="H301" s="112">
        <f t="shared" si="79"/>
        <v>0</v>
      </c>
      <c r="I301" s="112">
        <f t="shared" si="79"/>
        <v>183.4</v>
      </c>
      <c r="J301" s="112">
        <f t="shared" si="79"/>
        <v>0</v>
      </c>
      <c r="K301" s="293">
        <f t="shared" si="79"/>
        <v>0</v>
      </c>
      <c r="L301" s="293">
        <f t="shared" si="79"/>
        <v>0</v>
      </c>
      <c r="M301" s="216" t="e">
        <f t="shared" si="71"/>
        <v>#DIV/0!</v>
      </c>
    </row>
    <row r="302" spans="1:13" s="6" customFormat="1" ht="15.75" customHeight="1" hidden="1">
      <c r="A302" s="70" t="s">
        <v>329</v>
      </c>
      <c r="B302" s="99" t="s">
        <v>191</v>
      </c>
      <c r="C302" s="71" t="s">
        <v>388</v>
      </c>
      <c r="D302" s="71" t="s">
        <v>344</v>
      </c>
      <c r="E302" s="141" t="s">
        <v>183</v>
      </c>
      <c r="F302" s="71" t="s">
        <v>330</v>
      </c>
      <c r="G302" s="112">
        <f aca="true" t="shared" si="80" ref="G302:L302">G303</f>
        <v>183.4</v>
      </c>
      <c r="H302" s="112">
        <f t="shared" si="80"/>
        <v>0</v>
      </c>
      <c r="I302" s="112">
        <f t="shared" si="80"/>
        <v>183.4</v>
      </c>
      <c r="J302" s="112">
        <f t="shared" si="80"/>
        <v>0</v>
      </c>
      <c r="K302" s="295">
        <f t="shared" si="80"/>
        <v>0</v>
      </c>
      <c r="L302" s="289">
        <f t="shared" si="80"/>
        <v>0</v>
      </c>
      <c r="M302" s="216" t="e">
        <f t="shared" si="71"/>
        <v>#DIV/0!</v>
      </c>
    </row>
    <row r="303" spans="1:13" ht="17.25" customHeight="1" hidden="1">
      <c r="A303" s="70" t="s">
        <v>95</v>
      </c>
      <c r="B303" s="99" t="s">
        <v>191</v>
      </c>
      <c r="C303" s="71" t="s">
        <v>388</v>
      </c>
      <c r="D303" s="71" t="s">
        <v>344</v>
      </c>
      <c r="E303" s="141" t="s">
        <v>183</v>
      </c>
      <c r="F303" s="71" t="s">
        <v>353</v>
      </c>
      <c r="G303" s="167">
        <v>183.4</v>
      </c>
      <c r="H303" s="167"/>
      <c r="I303" s="167">
        <f>G303+H303</f>
        <v>183.4</v>
      </c>
      <c r="J303" s="167"/>
      <c r="K303" s="174">
        <v>0</v>
      </c>
      <c r="L303" s="281">
        <v>0</v>
      </c>
      <c r="M303" s="216" t="e">
        <f t="shared" si="71"/>
        <v>#DIV/0!</v>
      </c>
    </row>
    <row r="304" spans="1:13" s="6" customFormat="1" ht="28.5" customHeight="1">
      <c r="A304" s="109" t="s">
        <v>188</v>
      </c>
      <c r="B304" s="107" t="s">
        <v>191</v>
      </c>
      <c r="C304" s="108" t="s">
        <v>388</v>
      </c>
      <c r="D304" s="108" t="s">
        <v>344</v>
      </c>
      <c r="E304" s="111" t="s">
        <v>184</v>
      </c>
      <c r="F304" s="108"/>
      <c r="G304" s="112">
        <f aca="true" t="shared" si="81" ref="G304:L304">G306</f>
        <v>37.3</v>
      </c>
      <c r="H304" s="112">
        <f t="shared" si="81"/>
        <v>0</v>
      </c>
      <c r="I304" s="112">
        <f t="shared" si="81"/>
        <v>37.3</v>
      </c>
      <c r="J304" s="112">
        <f t="shared" si="81"/>
        <v>0</v>
      </c>
      <c r="K304" s="295">
        <f t="shared" si="81"/>
        <v>45.4</v>
      </c>
      <c r="L304" s="289">
        <f t="shared" si="81"/>
        <v>22.7</v>
      </c>
      <c r="M304" s="216">
        <f t="shared" si="71"/>
        <v>50</v>
      </c>
    </row>
    <row r="305" spans="1:13" s="6" customFormat="1" ht="15" customHeight="1">
      <c r="A305" s="70" t="s">
        <v>329</v>
      </c>
      <c r="B305" s="99" t="s">
        <v>191</v>
      </c>
      <c r="C305" s="71" t="s">
        <v>388</v>
      </c>
      <c r="D305" s="71" t="s">
        <v>344</v>
      </c>
      <c r="E305" s="141" t="s">
        <v>184</v>
      </c>
      <c r="F305" s="71" t="s">
        <v>330</v>
      </c>
      <c r="G305" s="112">
        <f aca="true" t="shared" si="82" ref="G305:L305">G306</f>
        <v>37.3</v>
      </c>
      <c r="H305" s="112">
        <f t="shared" si="82"/>
        <v>0</v>
      </c>
      <c r="I305" s="112">
        <f t="shared" si="82"/>
        <v>37.3</v>
      </c>
      <c r="J305" s="112">
        <f t="shared" si="82"/>
        <v>0</v>
      </c>
      <c r="K305" s="295">
        <f t="shared" si="82"/>
        <v>45.4</v>
      </c>
      <c r="L305" s="289">
        <f t="shared" si="82"/>
        <v>22.7</v>
      </c>
      <c r="M305" s="216">
        <f t="shared" si="71"/>
        <v>50</v>
      </c>
    </row>
    <row r="306" spans="1:13" ht="17.25" customHeight="1">
      <c r="A306" s="70" t="s">
        <v>95</v>
      </c>
      <c r="B306" s="99" t="s">
        <v>191</v>
      </c>
      <c r="C306" s="71" t="s">
        <v>388</v>
      </c>
      <c r="D306" s="71" t="s">
        <v>344</v>
      </c>
      <c r="E306" s="141" t="s">
        <v>184</v>
      </c>
      <c r="F306" s="71" t="s">
        <v>353</v>
      </c>
      <c r="G306" s="167">
        <v>37.3</v>
      </c>
      <c r="H306" s="167"/>
      <c r="I306" s="167">
        <f>G306+H306</f>
        <v>37.3</v>
      </c>
      <c r="J306" s="167"/>
      <c r="K306" s="174">
        <v>45.4</v>
      </c>
      <c r="L306" s="281">
        <v>22.7</v>
      </c>
      <c r="M306" s="216">
        <f t="shared" si="71"/>
        <v>50</v>
      </c>
    </row>
    <row r="307" spans="1:13" ht="51.75" customHeight="1" hidden="1">
      <c r="A307" s="155" t="s">
        <v>525</v>
      </c>
      <c r="B307" s="107" t="s">
        <v>191</v>
      </c>
      <c r="C307" s="108" t="s">
        <v>388</v>
      </c>
      <c r="D307" s="108" t="s">
        <v>344</v>
      </c>
      <c r="E307" s="111" t="s">
        <v>526</v>
      </c>
      <c r="F307" s="71"/>
      <c r="G307" s="167"/>
      <c r="H307" s="167"/>
      <c r="I307" s="167"/>
      <c r="J307" s="167"/>
      <c r="K307" s="295">
        <f>K308</f>
        <v>0</v>
      </c>
      <c r="L307" s="295">
        <f>L308</f>
        <v>0</v>
      </c>
      <c r="M307" s="216"/>
    </row>
    <row r="308" spans="1:13" ht="17.25" customHeight="1" hidden="1">
      <c r="A308" s="70" t="s">
        <v>329</v>
      </c>
      <c r="B308" s="99" t="s">
        <v>191</v>
      </c>
      <c r="C308" s="71" t="s">
        <v>388</v>
      </c>
      <c r="D308" s="71" t="s">
        <v>344</v>
      </c>
      <c r="E308" s="141" t="s">
        <v>526</v>
      </c>
      <c r="F308" s="71" t="s">
        <v>330</v>
      </c>
      <c r="G308" s="167"/>
      <c r="H308" s="167"/>
      <c r="I308" s="167"/>
      <c r="J308" s="167"/>
      <c r="K308" s="174">
        <f>K309</f>
        <v>0</v>
      </c>
      <c r="L308" s="174">
        <f>L309</f>
        <v>0</v>
      </c>
      <c r="M308" s="216"/>
    </row>
    <row r="309" spans="1:13" ht="17.25" customHeight="1" hidden="1">
      <c r="A309" s="70" t="s">
        <v>95</v>
      </c>
      <c r="B309" s="99" t="s">
        <v>191</v>
      </c>
      <c r="C309" s="71" t="s">
        <v>388</v>
      </c>
      <c r="D309" s="71" t="s">
        <v>344</v>
      </c>
      <c r="E309" s="141" t="s">
        <v>526</v>
      </c>
      <c r="F309" s="71" t="s">
        <v>353</v>
      </c>
      <c r="G309" s="167"/>
      <c r="H309" s="167"/>
      <c r="I309" s="167"/>
      <c r="J309" s="167"/>
      <c r="K309" s="174">
        <v>0</v>
      </c>
      <c r="L309" s="281">
        <v>0</v>
      </c>
      <c r="M309" s="216"/>
    </row>
    <row r="310" spans="1:13" ht="54" customHeight="1" hidden="1">
      <c r="A310" s="371" t="s">
        <v>527</v>
      </c>
      <c r="B310" s="107" t="s">
        <v>191</v>
      </c>
      <c r="C310" s="108" t="s">
        <v>388</v>
      </c>
      <c r="D310" s="108" t="s">
        <v>344</v>
      </c>
      <c r="E310" s="111" t="s">
        <v>528</v>
      </c>
      <c r="F310" s="71"/>
      <c r="G310" s="167"/>
      <c r="H310" s="167"/>
      <c r="I310" s="167"/>
      <c r="J310" s="167"/>
      <c r="K310" s="295">
        <f>K311</f>
        <v>0</v>
      </c>
      <c r="L310" s="295">
        <f>L311</f>
        <v>0</v>
      </c>
      <c r="M310" s="216"/>
    </row>
    <row r="311" spans="1:13" ht="17.25" customHeight="1" hidden="1">
      <c r="A311" s="70" t="s">
        <v>329</v>
      </c>
      <c r="B311" s="99" t="s">
        <v>191</v>
      </c>
      <c r="C311" s="71" t="s">
        <v>388</v>
      </c>
      <c r="D311" s="71" t="s">
        <v>344</v>
      </c>
      <c r="E311" s="141" t="s">
        <v>528</v>
      </c>
      <c r="F311" s="71" t="s">
        <v>330</v>
      </c>
      <c r="G311" s="167"/>
      <c r="H311" s="167"/>
      <c r="I311" s="167"/>
      <c r="J311" s="167"/>
      <c r="K311" s="174">
        <f>K312</f>
        <v>0</v>
      </c>
      <c r="L311" s="174">
        <f>L312</f>
        <v>0</v>
      </c>
      <c r="M311" s="216"/>
    </row>
    <row r="312" spans="1:13" ht="17.25" customHeight="1" hidden="1">
      <c r="A312" s="70" t="s">
        <v>95</v>
      </c>
      <c r="B312" s="99" t="s">
        <v>191</v>
      </c>
      <c r="C312" s="71" t="s">
        <v>388</v>
      </c>
      <c r="D312" s="71" t="s">
        <v>344</v>
      </c>
      <c r="E312" s="141" t="s">
        <v>528</v>
      </c>
      <c r="F312" s="71" t="s">
        <v>353</v>
      </c>
      <c r="G312" s="167"/>
      <c r="H312" s="167"/>
      <c r="I312" s="167"/>
      <c r="J312" s="167"/>
      <c r="K312" s="174">
        <v>0</v>
      </c>
      <c r="L312" s="281">
        <v>0</v>
      </c>
      <c r="M312" s="216"/>
    </row>
    <row r="313" spans="1:13" ht="136.5" customHeight="1" hidden="1">
      <c r="A313" s="372" t="s">
        <v>530</v>
      </c>
      <c r="B313" s="107" t="s">
        <v>191</v>
      </c>
      <c r="C313" s="108" t="s">
        <v>388</v>
      </c>
      <c r="D313" s="108" t="s">
        <v>344</v>
      </c>
      <c r="E313" s="111" t="s">
        <v>529</v>
      </c>
      <c r="F313" s="71"/>
      <c r="G313" s="167"/>
      <c r="H313" s="167"/>
      <c r="I313" s="167"/>
      <c r="J313" s="167"/>
      <c r="K313" s="174">
        <f>K314</f>
        <v>0</v>
      </c>
      <c r="L313" s="174">
        <f>L314</f>
        <v>0</v>
      </c>
      <c r="M313" s="216"/>
    </row>
    <row r="314" spans="1:13" ht="17.25" customHeight="1" hidden="1">
      <c r="A314" s="70" t="s">
        <v>329</v>
      </c>
      <c r="B314" s="99" t="s">
        <v>191</v>
      </c>
      <c r="C314" s="71" t="s">
        <v>388</v>
      </c>
      <c r="D314" s="71" t="s">
        <v>344</v>
      </c>
      <c r="E314" s="141" t="s">
        <v>529</v>
      </c>
      <c r="F314" s="71" t="s">
        <v>330</v>
      </c>
      <c r="G314" s="167"/>
      <c r="H314" s="167"/>
      <c r="I314" s="167"/>
      <c r="J314" s="167"/>
      <c r="K314" s="174">
        <f>K315</f>
        <v>0</v>
      </c>
      <c r="L314" s="174">
        <f>L315</f>
        <v>0</v>
      </c>
      <c r="M314" s="216"/>
    </row>
    <row r="315" spans="1:13" ht="17.25" customHeight="1" hidden="1">
      <c r="A315" s="70" t="s">
        <v>95</v>
      </c>
      <c r="B315" s="99" t="s">
        <v>191</v>
      </c>
      <c r="C315" s="71" t="s">
        <v>388</v>
      </c>
      <c r="D315" s="71" t="s">
        <v>344</v>
      </c>
      <c r="E315" s="141" t="s">
        <v>529</v>
      </c>
      <c r="F315" s="71" t="s">
        <v>353</v>
      </c>
      <c r="G315" s="167"/>
      <c r="H315" s="167"/>
      <c r="I315" s="167"/>
      <c r="J315" s="167"/>
      <c r="K315" s="174">
        <v>0</v>
      </c>
      <c r="L315" s="281">
        <v>0</v>
      </c>
      <c r="M315" s="216"/>
    </row>
    <row r="316" spans="1:13" s="19" customFormat="1" ht="15" customHeight="1">
      <c r="A316" s="123" t="s">
        <v>387</v>
      </c>
      <c r="B316" s="98"/>
      <c r="C316" s="88"/>
      <c r="D316" s="88"/>
      <c r="E316" s="133"/>
      <c r="F316" s="88"/>
      <c r="G316" s="85">
        <f aca="true" t="shared" si="83" ref="G316:L316">G11+G88+G102+G114+G167+G224+G277+G284+G295</f>
        <v>23049.000000000004</v>
      </c>
      <c r="H316" s="85">
        <f t="shared" si="83"/>
        <v>3178.2</v>
      </c>
      <c r="I316" s="85">
        <f t="shared" si="83"/>
        <v>26227.2</v>
      </c>
      <c r="J316" s="85">
        <f t="shared" si="83"/>
        <v>0</v>
      </c>
      <c r="K316" s="334">
        <f t="shared" si="83"/>
        <v>40014.27128</v>
      </c>
      <c r="L316" s="334">
        <f t="shared" si="83"/>
        <v>14370.096930000002</v>
      </c>
      <c r="M316" s="217">
        <f t="shared" si="71"/>
        <v>35.912429416607885</v>
      </c>
    </row>
    <row r="318" spans="7:11" ht="15.75">
      <c r="G318" s="101"/>
      <c r="H318" s="101"/>
      <c r="I318" s="101"/>
      <c r="J318" s="101"/>
      <c r="K318" s="275"/>
    </row>
    <row r="319" spans="7:11" ht="15.75">
      <c r="G319" s="101"/>
      <c r="H319" s="101"/>
      <c r="I319" s="101">
        <f>I316-G316</f>
        <v>3178.199999999997</v>
      </c>
      <c r="J319" s="101"/>
      <c r="K319" s="275"/>
    </row>
    <row r="320" spans="7:11" ht="15.75">
      <c r="G320" s="101"/>
      <c r="H320" s="101"/>
      <c r="I320" s="101"/>
      <c r="J320" s="101"/>
      <c r="K320" s="275"/>
    </row>
    <row r="322" spans="7:11" ht="15.75">
      <c r="G322" s="156"/>
      <c r="H322" s="156"/>
      <c r="I322" s="156"/>
      <c r="J322" s="156"/>
      <c r="K322" s="276"/>
    </row>
    <row r="325" spans="2:12" s="6" customFormat="1" ht="15.75">
      <c r="B325" s="30"/>
      <c r="C325" s="8"/>
      <c r="D325" s="8"/>
      <c r="F325" s="8"/>
      <c r="G325" s="17"/>
      <c r="H325" s="17"/>
      <c r="I325" s="17"/>
      <c r="J325" s="17"/>
      <c r="K325" s="296"/>
      <c r="L325" s="297"/>
    </row>
    <row r="333" spans="2:12" s="6" customFormat="1" ht="15.75">
      <c r="B333" s="30"/>
      <c r="C333" s="8"/>
      <c r="D333" s="8"/>
      <c r="F333" s="8"/>
      <c r="G333" s="17"/>
      <c r="H333" s="17"/>
      <c r="I333" s="17"/>
      <c r="J333" s="17"/>
      <c r="K333" s="296"/>
      <c r="L333" s="297"/>
    </row>
    <row r="345" spans="2:12" s="6" customFormat="1" ht="15.75">
      <c r="B345" s="30"/>
      <c r="C345" s="8"/>
      <c r="D345" s="8"/>
      <c r="F345" s="8"/>
      <c r="G345" s="17"/>
      <c r="H345" s="17"/>
      <c r="I345" s="17"/>
      <c r="J345" s="17"/>
      <c r="K345" s="296"/>
      <c r="L345" s="297"/>
    </row>
    <row r="372" spans="2:12" s="6" customFormat="1" ht="15.75">
      <c r="B372" s="30"/>
      <c r="C372" s="8"/>
      <c r="D372" s="8"/>
      <c r="F372" s="8"/>
      <c r="G372" s="17"/>
      <c r="H372" s="17"/>
      <c r="I372" s="17"/>
      <c r="J372" s="17"/>
      <c r="K372" s="296"/>
      <c r="L372" s="297"/>
    </row>
    <row r="381" spans="2:12" s="6" customFormat="1" ht="15.75">
      <c r="B381" s="30"/>
      <c r="C381" s="8"/>
      <c r="D381" s="8"/>
      <c r="F381" s="8"/>
      <c r="G381" s="17"/>
      <c r="H381" s="17"/>
      <c r="I381" s="17"/>
      <c r="J381" s="17"/>
      <c r="K381" s="296"/>
      <c r="L381" s="297"/>
    </row>
    <row r="392" spans="2:5" ht="15.75">
      <c r="B392" s="100"/>
      <c r="C392" s="9"/>
      <c r="D392" s="9"/>
      <c r="E392" s="2"/>
    </row>
    <row r="393" spans="2:5" ht="15.75">
      <c r="B393" s="100"/>
      <c r="C393" s="9"/>
      <c r="D393" s="9"/>
      <c r="E393" s="2"/>
    </row>
    <row r="394" spans="2:5" ht="15.75">
      <c r="B394" s="100"/>
      <c r="C394" s="9"/>
      <c r="D394" s="9"/>
      <c r="E394" s="2"/>
    </row>
    <row r="395" spans="2:5" ht="15.75">
      <c r="B395" s="100"/>
      <c r="C395" s="9"/>
      <c r="D395" s="9"/>
      <c r="E395" s="2"/>
    </row>
    <row r="396" spans="2:5" ht="15.75">
      <c r="B396" s="100"/>
      <c r="C396" s="9"/>
      <c r="D396" s="9"/>
      <c r="E396" s="2"/>
    </row>
  </sheetData>
  <sheetProtection/>
  <mergeCells count="3">
    <mergeCell ref="C1:G1"/>
    <mergeCell ref="C5:G5"/>
    <mergeCell ref="A7:M7"/>
  </mergeCells>
  <hyperlinks>
    <hyperlink ref="A313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portrait" paperSize="9" scale="72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13.625" style="1" customWidth="1"/>
    <col min="2" max="2" width="23.875" style="1" customWidth="1"/>
    <col min="3" max="3" width="22.75390625" style="65" customWidth="1"/>
    <col min="4" max="4" width="16.125" style="65" customWidth="1"/>
    <col min="5" max="5" width="12.375" style="1" customWidth="1"/>
    <col min="6" max="6" width="12.625" style="1" customWidth="1"/>
    <col min="7" max="16384" width="9.125" style="1" customWidth="1"/>
  </cols>
  <sheetData>
    <row r="1" spans="1:6" ht="15.75">
      <c r="A1" s="56"/>
      <c r="B1" s="54"/>
      <c r="C1" s="184"/>
      <c r="D1" s="209"/>
      <c r="E1" s="55" t="s">
        <v>408</v>
      </c>
      <c r="F1" s="202"/>
    </row>
    <row r="2" spans="1:6" ht="15.75">
      <c r="A2" s="56"/>
      <c r="B2" s="54"/>
      <c r="C2" s="184"/>
      <c r="D2" s="209"/>
      <c r="E2" s="55" t="s">
        <v>451</v>
      </c>
      <c r="F2" s="202"/>
    </row>
    <row r="3" spans="1:6" ht="15.75">
      <c r="A3" s="56"/>
      <c r="B3" s="54"/>
      <c r="C3" s="184"/>
      <c r="D3" s="209"/>
      <c r="E3" s="55"/>
      <c r="F3" s="202"/>
    </row>
    <row r="4" spans="1:6" ht="15" customHeight="1">
      <c r="A4" s="56"/>
      <c r="B4" s="54"/>
      <c r="C4" s="184"/>
      <c r="D4" s="202"/>
      <c r="E4" s="55" t="s">
        <v>517</v>
      </c>
      <c r="F4" s="202"/>
    </row>
    <row r="5" spans="1:5" ht="15.75" customHeight="1">
      <c r="A5" s="56"/>
      <c r="B5" s="54"/>
      <c r="C5" s="184"/>
      <c r="D5" s="403"/>
      <c r="E5" s="403"/>
    </row>
    <row r="6" spans="1:4" ht="15.75">
      <c r="A6" s="56"/>
      <c r="B6" s="54"/>
      <c r="C6" s="57"/>
      <c r="D6" s="57"/>
    </row>
    <row r="7" spans="1:6" ht="33" customHeight="1">
      <c r="A7" s="400" t="s">
        <v>578</v>
      </c>
      <c r="B7" s="400"/>
      <c r="C7" s="400"/>
      <c r="D7" s="400"/>
      <c r="E7" s="400"/>
      <c r="F7" s="400"/>
    </row>
    <row r="9" spans="1:6" s="55" customFormat="1" ht="32.25" customHeight="1">
      <c r="A9" s="404" t="s">
        <v>71</v>
      </c>
      <c r="B9" s="404"/>
      <c r="C9" s="405" t="s">
        <v>74</v>
      </c>
      <c r="D9" s="406"/>
      <c r="E9" s="395" t="s">
        <v>570</v>
      </c>
      <c r="F9" s="395" t="s">
        <v>579</v>
      </c>
    </row>
    <row r="10" spans="1:6" s="55" customFormat="1" ht="78.75" customHeight="1">
      <c r="A10" s="25" t="s">
        <v>75</v>
      </c>
      <c r="B10" s="25" t="s">
        <v>76</v>
      </c>
      <c r="C10" s="407"/>
      <c r="D10" s="408"/>
      <c r="E10" s="395"/>
      <c r="F10" s="395"/>
    </row>
    <row r="11" spans="1:6" s="60" customFormat="1" ht="15">
      <c r="A11" s="58" t="s">
        <v>77</v>
      </c>
      <c r="B11" s="59" t="s">
        <v>78</v>
      </c>
      <c r="C11" s="404">
        <v>3</v>
      </c>
      <c r="D11" s="404"/>
      <c r="E11" s="27">
        <v>4</v>
      </c>
      <c r="F11" s="27">
        <v>5</v>
      </c>
    </row>
    <row r="12" spans="1:6" s="62" customFormat="1" ht="30.75" customHeight="1">
      <c r="A12" s="157" t="s">
        <v>191</v>
      </c>
      <c r="B12" s="61" t="s">
        <v>79</v>
      </c>
      <c r="C12" s="409" t="s">
        <v>80</v>
      </c>
      <c r="D12" s="410"/>
      <c r="E12" s="349">
        <f>E13</f>
        <v>1603.5312799999956</v>
      </c>
      <c r="F12" s="349">
        <f>F13</f>
        <v>-2189.7568300000003</v>
      </c>
    </row>
    <row r="13" spans="1:6" s="62" customFormat="1" ht="27.75" customHeight="1">
      <c r="A13" s="157" t="s">
        <v>191</v>
      </c>
      <c r="B13" s="61" t="s">
        <v>81</v>
      </c>
      <c r="C13" s="409" t="s">
        <v>82</v>
      </c>
      <c r="D13" s="410"/>
      <c r="E13" s="349">
        <f>E14+E18</f>
        <v>1603.5312799999956</v>
      </c>
      <c r="F13" s="349">
        <f>F14+F18</f>
        <v>-2189.7568300000003</v>
      </c>
    </row>
    <row r="14" spans="1:6" s="64" customFormat="1" ht="18.75" customHeight="1">
      <c r="A14" s="158" t="s">
        <v>191</v>
      </c>
      <c r="B14" s="63" t="s">
        <v>83</v>
      </c>
      <c r="C14" s="411" t="s">
        <v>84</v>
      </c>
      <c r="D14" s="412"/>
      <c r="E14" s="369">
        <f aca="true" t="shared" si="0" ref="E14:F16">E15</f>
        <v>-38410.740000000005</v>
      </c>
      <c r="F14" s="369">
        <f t="shared" si="0"/>
        <v>-16559.85376</v>
      </c>
    </row>
    <row r="15" spans="1:6" s="55" customFormat="1" ht="24" customHeight="1">
      <c r="A15" s="21" t="s">
        <v>191</v>
      </c>
      <c r="B15" s="58" t="s">
        <v>85</v>
      </c>
      <c r="C15" s="401" t="s">
        <v>86</v>
      </c>
      <c r="D15" s="402"/>
      <c r="E15" s="350">
        <f t="shared" si="0"/>
        <v>-38410.740000000005</v>
      </c>
      <c r="F15" s="350">
        <f t="shared" si="0"/>
        <v>-16559.85376</v>
      </c>
    </row>
    <row r="16" spans="1:6" s="55" customFormat="1" ht="29.25" customHeight="1">
      <c r="A16" s="21" t="s">
        <v>191</v>
      </c>
      <c r="B16" s="58" t="s">
        <v>87</v>
      </c>
      <c r="C16" s="401" t="s">
        <v>88</v>
      </c>
      <c r="D16" s="402"/>
      <c r="E16" s="350">
        <f t="shared" si="0"/>
        <v>-38410.740000000005</v>
      </c>
      <c r="F16" s="350">
        <f t="shared" si="0"/>
        <v>-16559.85376</v>
      </c>
    </row>
    <row r="17" spans="1:6" s="55" customFormat="1" ht="30" customHeight="1">
      <c r="A17" s="21" t="s">
        <v>191</v>
      </c>
      <c r="B17" s="58" t="s">
        <v>331</v>
      </c>
      <c r="C17" s="401" t="s">
        <v>332</v>
      </c>
      <c r="D17" s="402"/>
      <c r="E17" s="350">
        <f>-доходы2022!I123</f>
        <v>-38410.740000000005</v>
      </c>
      <c r="F17" s="350">
        <f>-доходы2022!J123</f>
        <v>-16559.85376</v>
      </c>
    </row>
    <row r="18" spans="1:6" s="64" customFormat="1" ht="17.25" customHeight="1">
      <c r="A18" s="158" t="s">
        <v>191</v>
      </c>
      <c r="B18" s="63" t="s">
        <v>89</v>
      </c>
      <c r="C18" s="411" t="s">
        <v>90</v>
      </c>
      <c r="D18" s="412"/>
      <c r="E18" s="369">
        <f aca="true" t="shared" si="1" ref="E18:F20">E19</f>
        <v>40014.27128</v>
      </c>
      <c r="F18" s="369">
        <f t="shared" si="1"/>
        <v>14370.096930000002</v>
      </c>
    </row>
    <row r="19" spans="1:6" s="55" customFormat="1" ht="25.5" customHeight="1">
      <c r="A19" s="21" t="s">
        <v>191</v>
      </c>
      <c r="B19" s="58" t="s">
        <v>91</v>
      </c>
      <c r="C19" s="401" t="s">
        <v>92</v>
      </c>
      <c r="D19" s="402"/>
      <c r="E19" s="350">
        <f t="shared" si="1"/>
        <v>40014.27128</v>
      </c>
      <c r="F19" s="350">
        <f t="shared" si="1"/>
        <v>14370.096930000002</v>
      </c>
    </row>
    <row r="20" spans="1:6" s="55" customFormat="1" ht="29.25" customHeight="1">
      <c r="A20" s="21" t="s">
        <v>191</v>
      </c>
      <c r="B20" s="58" t="s">
        <v>93</v>
      </c>
      <c r="C20" s="401" t="s">
        <v>94</v>
      </c>
      <c r="D20" s="402"/>
      <c r="E20" s="350">
        <f t="shared" si="1"/>
        <v>40014.27128</v>
      </c>
      <c r="F20" s="350">
        <f t="shared" si="1"/>
        <v>14370.096930000002</v>
      </c>
    </row>
    <row r="21" spans="1:6" s="55" customFormat="1" ht="31.5" customHeight="1">
      <c r="A21" s="21" t="s">
        <v>191</v>
      </c>
      <c r="B21" s="58" t="s">
        <v>333</v>
      </c>
      <c r="C21" s="401" t="s">
        <v>334</v>
      </c>
      <c r="D21" s="402"/>
      <c r="E21" s="350">
        <f>'расх 22 г'!K316</f>
        <v>40014.27128</v>
      </c>
      <c r="F21" s="350">
        <f>'расх 22 г'!L316</f>
        <v>14370.096930000002</v>
      </c>
    </row>
    <row r="22" spans="1:2" ht="15.75">
      <c r="A22" s="2"/>
      <c r="B22" s="2"/>
    </row>
    <row r="23" spans="1:2" ht="15.75">
      <c r="A23" s="2"/>
      <c r="B23" s="2"/>
    </row>
    <row r="24" spans="1:2" ht="15.75">
      <c r="A24" s="2"/>
      <c r="B24" s="2"/>
    </row>
    <row r="25" spans="1:6" ht="15.75">
      <c r="A25" s="2"/>
      <c r="B25" s="2"/>
      <c r="E25" s="102"/>
      <c r="F25" s="102"/>
    </row>
    <row r="26" spans="1:2" ht="15.75">
      <c r="A26" s="2"/>
      <c r="B26" s="2"/>
    </row>
    <row r="27" spans="1:2" ht="15.75">
      <c r="A27" s="2"/>
      <c r="B27" s="2"/>
    </row>
    <row r="28" spans="1:2" ht="15.75">
      <c r="A28" s="2"/>
      <c r="B28" s="2"/>
    </row>
    <row r="29" spans="1:2" ht="15.75">
      <c r="A29" s="2"/>
      <c r="B29" s="2"/>
    </row>
    <row r="30" spans="1:2" ht="15.75">
      <c r="A30" s="2"/>
      <c r="B30" s="2"/>
    </row>
    <row r="31" spans="1:2" ht="15.75">
      <c r="A31" s="2"/>
      <c r="B31" s="2"/>
    </row>
    <row r="32" spans="1:2" ht="15.75">
      <c r="A32" s="2"/>
      <c r="B32" s="2"/>
    </row>
    <row r="33" spans="1:2" ht="15.75">
      <c r="A33" s="2"/>
      <c r="B33" s="2"/>
    </row>
    <row r="34" spans="1:2" ht="15.75">
      <c r="A34" s="2"/>
      <c r="B34" s="2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</sheetData>
  <sheetProtection/>
  <mergeCells count="17">
    <mergeCell ref="C21:D21"/>
    <mergeCell ref="C15:D15"/>
    <mergeCell ref="C16:D16"/>
    <mergeCell ref="C17:D17"/>
    <mergeCell ref="C18:D18"/>
    <mergeCell ref="C13:D13"/>
    <mergeCell ref="C14:D14"/>
    <mergeCell ref="F9:F10"/>
    <mergeCell ref="A7:F7"/>
    <mergeCell ref="C19:D19"/>
    <mergeCell ref="C20:D20"/>
    <mergeCell ref="D5:E5"/>
    <mergeCell ref="A9:B9"/>
    <mergeCell ref="C9:D10"/>
    <mergeCell ref="E9:E10"/>
    <mergeCell ref="C11:D11"/>
    <mergeCell ref="C12:D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6"/>
  <sheetViews>
    <sheetView zoomScalePageLayoutView="0" workbookViewId="0" topLeftCell="A59">
      <selection activeCell="S72" sqref="S72"/>
    </sheetView>
  </sheetViews>
  <sheetFormatPr defaultColWidth="9.00390625" defaultRowHeight="12.75"/>
  <cols>
    <col min="1" max="1" width="65.625" style="1" customWidth="1"/>
    <col min="2" max="2" width="5.00390625" style="161" hidden="1" customWidth="1"/>
    <col min="3" max="3" width="4.00390625" style="162" hidden="1" customWidth="1"/>
    <col min="4" max="4" width="4.25390625" style="162" hidden="1" customWidth="1"/>
    <col min="5" max="5" width="12.875" style="1" customWidth="1"/>
    <col min="6" max="6" width="5.875" style="7" hidden="1" customWidth="1"/>
    <col min="7" max="7" width="11.25390625" style="156" customWidth="1"/>
    <col min="8" max="8" width="11.875" style="101" customWidth="1"/>
    <col min="9" max="9" width="7.75390625" style="1" customWidth="1"/>
    <col min="10" max="10" width="9.125" style="1" customWidth="1"/>
    <col min="11" max="11" width="10.75390625" style="1" bestFit="1" customWidth="1"/>
    <col min="12" max="16384" width="9.125" style="1" customWidth="1"/>
  </cols>
  <sheetData>
    <row r="1" spans="1:8" s="5" customFormat="1" ht="15.75">
      <c r="A1" s="10"/>
      <c r="B1" s="159"/>
      <c r="C1" s="224"/>
      <c r="D1" s="224"/>
      <c r="E1" s="225"/>
      <c r="F1" s="414" t="s">
        <v>139</v>
      </c>
      <c r="G1" s="414"/>
      <c r="H1" s="414"/>
    </row>
    <row r="2" spans="1:8" s="5" customFormat="1" ht="15.75">
      <c r="A2" s="10"/>
      <c r="B2" s="159"/>
      <c r="C2" s="201"/>
      <c r="D2" s="201"/>
      <c r="E2" s="226"/>
      <c r="F2" s="55" t="s">
        <v>412</v>
      </c>
      <c r="G2" s="313" t="s">
        <v>451</v>
      </c>
      <c r="H2" s="275"/>
    </row>
    <row r="3" spans="1:8" s="5" customFormat="1" ht="15.75">
      <c r="A3" s="10"/>
      <c r="B3" s="159"/>
      <c r="C3" s="201"/>
      <c r="D3" s="201"/>
      <c r="E3" s="201"/>
      <c r="F3" s="55" t="s">
        <v>413</v>
      </c>
      <c r="G3" s="313"/>
      <c r="H3" s="275"/>
    </row>
    <row r="4" spans="1:9" s="5" customFormat="1" ht="15.75">
      <c r="A4" s="10"/>
      <c r="B4" s="159"/>
      <c r="C4" s="208"/>
      <c r="D4" s="208"/>
      <c r="E4" s="208"/>
      <c r="F4" s="413" t="s">
        <v>518</v>
      </c>
      <c r="G4" s="413"/>
      <c r="H4" s="413"/>
      <c r="I4" s="413"/>
    </row>
    <row r="5" spans="1:8" s="5" customFormat="1" ht="15.75">
      <c r="A5" s="10"/>
      <c r="B5" s="159"/>
      <c r="C5" s="208"/>
      <c r="D5" s="208"/>
      <c r="E5" s="208"/>
      <c r="F5" s="208"/>
      <c r="G5" s="300"/>
      <c r="H5" s="307"/>
    </row>
    <row r="6" spans="1:8" s="5" customFormat="1" ht="15.75">
      <c r="A6" s="10"/>
      <c r="B6" s="159"/>
      <c r="C6" s="160"/>
      <c r="D6" s="160"/>
      <c r="E6" s="11"/>
      <c r="F6" s="121"/>
      <c r="G6" s="276"/>
      <c r="H6" s="275"/>
    </row>
    <row r="7" spans="1:12" s="5" customFormat="1" ht="36" customHeight="1">
      <c r="A7" s="399" t="s">
        <v>577</v>
      </c>
      <c r="B7" s="399"/>
      <c r="C7" s="399"/>
      <c r="D7" s="399"/>
      <c r="E7" s="399"/>
      <c r="F7" s="399"/>
      <c r="G7" s="399"/>
      <c r="H7" s="399"/>
      <c r="I7" s="399"/>
      <c r="L7" s="370"/>
    </row>
    <row r="8" ht="12" customHeight="1"/>
    <row r="9" spans="1:9" s="4" customFormat="1" ht="47.25" customHeight="1">
      <c r="A9" s="87" t="s">
        <v>349</v>
      </c>
      <c r="B9" s="163"/>
      <c r="C9" s="163" t="s">
        <v>242</v>
      </c>
      <c r="D9" s="163" t="s">
        <v>243</v>
      </c>
      <c r="E9" s="87" t="s">
        <v>123</v>
      </c>
      <c r="F9" s="87" t="s">
        <v>245</v>
      </c>
      <c r="G9" s="301" t="s">
        <v>569</v>
      </c>
      <c r="H9" s="308" t="s">
        <v>574</v>
      </c>
      <c r="I9" s="207" t="s">
        <v>409</v>
      </c>
    </row>
    <row r="10" spans="1:9" ht="12" customHeight="1">
      <c r="A10" s="27">
        <v>1</v>
      </c>
      <c r="B10" s="164">
        <v>2</v>
      </c>
      <c r="C10" s="164">
        <v>3</v>
      </c>
      <c r="D10" s="164">
        <v>4</v>
      </c>
      <c r="E10" s="27">
        <v>2</v>
      </c>
      <c r="F10" s="27">
        <v>3</v>
      </c>
      <c r="G10" s="104">
        <v>3</v>
      </c>
      <c r="H10" s="104">
        <v>4</v>
      </c>
      <c r="I10" s="104">
        <v>5</v>
      </c>
    </row>
    <row r="11" spans="1:9" s="19" customFormat="1" ht="54" customHeight="1">
      <c r="A11" s="70" t="s">
        <v>558</v>
      </c>
      <c r="B11" s="180" t="s">
        <v>124</v>
      </c>
      <c r="C11" s="187" t="s">
        <v>343</v>
      </c>
      <c r="D11" s="187" t="s">
        <v>345</v>
      </c>
      <c r="E11" s="148" t="s">
        <v>232</v>
      </c>
      <c r="F11" s="148"/>
      <c r="G11" s="302">
        <f>G12</f>
        <v>3894.67302</v>
      </c>
      <c r="H11" s="167">
        <f>H12</f>
        <v>314.32955</v>
      </c>
      <c r="I11" s="211">
        <f>H11/G11*100</f>
        <v>8.070755834593784</v>
      </c>
    </row>
    <row r="12" spans="1:9" s="6" customFormat="1" ht="42" customHeight="1">
      <c r="A12" s="222" t="s">
        <v>192</v>
      </c>
      <c r="B12" s="188" t="s">
        <v>124</v>
      </c>
      <c r="C12" s="189" t="s">
        <v>343</v>
      </c>
      <c r="D12" s="189" t="s">
        <v>345</v>
      </c>
      <c r="E12" s="185" t="s">
        <v>233</v>
      </c>
      <c r="F12" s="110"/>
      <c r="G12" s="303">
        <f>G13+G16+G19+G22</f>
        <v>3894.67302</v>
      </c>
      <c r="H12" s="112">
        <f>H13+H16+H19+H22</f>
        <v>314.32955</v>
      </c>
      <c r="I12" s="211">
        <f aca="true" t="shared" si="0" ref="I12:I113">H12/G12*100</f>
        <v>8.070755834593784</v>
      </c>
    </row>
    <row r="13" spans="1:9" ht="30" customHeight="1">
      <c r="A13" s="68" t="s">
        <v>193</v>
      </c>
      <c r="B13" s="99" t="s">
        <v>191</v>
      </c>
      <c r="C13" s="69" t="s">
        <v>343</v>
      </c>
      <c r="D13" s="69" t="s">
        <v>345</v>
      </c>
      <c r="E13" s="69" t="s">
        <v>194</v>
      </c>
      <c r="F13" s="148"/>
      <c r="G13" s="302">
        <f>G14</f>
        <v>715</v>
      </c>
      <c r="H13" s="167">
        <f>H14</f>
        <v>48.279</v>
      </c>
      <c r="I13" s="211">
        <f t="shared" si="0"/>
        <v>6.752307692307692</v>
      </c>
    </row>
    <row r="14" spans="1:9" ht="30" customHeight="1">
      <c r="A14" s="70" t="s">
        <v>252</v>
      </c>
      <c r="B14" s="99" t="s">
        <v>191</v>
      </c>
      <c r="C14" s="69" t="s">
        <v>343</v>
      </c>
      <c r="D14" s="69" t="s">
        <v>345</v>
      </c>
      <c r="E14" s="69" t="s">
        <v>194</v>
      </c>
      <c r="F14" s="148" t="s">
        <v>253</v>
      </c>
      <c r="G14" s="302">
        <f>G15</f>
        <v>715</v>
      </c>
      <c r="H14" s="167">
        <f>H15</f>
        <v>48.279</v>
      </c>
      <c r="I14" s="211">
        <f t="shared" si="0"/>
        <v>6.752307692307692</v>
      </c>
    </row>
    <row r="15" spans="1:9" ht="30" customHeight="1">
      <c r="A15" s="66" t="s">
        <v>254</v>
      </c>
      <c r="B15" s="99" t="s">
        <v>191</v>
      </c>
      <c r="C15" s="69" t="s">
        <v>343</v>
      </c>
      <c r="D15" s="69" t="s">
        <v>345</v>
      </c>
      <c r="E15" s="69" t="s">
        <v>194</v>
      </c>
      <c r="F15" s="148" t="s">
        <v>217</v>
      </c>
      <c r="G15" s="302">
        <f>'расх 22 г'!K146</f>
        <v>715</v>
      </c>
      <c r="H15" s="167">
        <f>'расх 22 г'!L146</f>
        <v>48.279</v>
      </c>
      <c r="I15" s="211">
        <f t="shared" si="0"/>
        <v>6.752307692307692</v>
      </c>
    </row>
    <row r="16" spans="1:9" s="6" customFormat="1" ht="27" customHeight="1">
      <c r="A16" s="109" t="s">
        <v>236</v>
      </c>
      <c r="B16" s="107" t="s">
        <v>191</v>
      </c>
      <c r="C16" s="110" t="s">
        <v>343</v>
      </c>
      <c r="D16" s="110" t="s">
        <v>345</v>
      </c>
      <c r="E16" s="110" t="s">
        <v>234</v>
      </c>
      <c r="F16" s="110"/>
      <c r="G16" s="303">
        <f>G17</f>
        <v>3129.67302</v>
      </c>
      <c r="H16" s="112">
        <f>H17</f>
        <v>266.05055</v>
      </c>
      <c r="I16" s="211">
        <f t="shared" si="0"/>
        <v>8.500905631349308</v>
      </c>
    </row>
    <row r="17" spans="1:9" ht="27" customHeight="1">
      <c r="A17" s="70" t="s">
        <v>252</v>
      </c>
      <c r="B17" s="99" t="s">
        <v>191</v>
      </c>
      <c r="C17" s="69" t="s">
        <v>343</v>
      </c>
      <c r="D17" s="69" t="s">
        <v>345</v>
      </c>
      <c r="E17" s="69" t="s">
        <v>234</v>
      </c>
      <c r="F17" s="69" t="s">
        <v>253</v>
      </c>
      <c r="G17" s="302">
        <f>G18</f>
        <v>3129.67302</v>
      </c>
      <c r="H17" s="167">
        <f>H18</f>
        <v>266.05055</v>
      </c>
      <c r="I17" s="211">
        <f t="shared" si="0"/>
        <v>8.500905631349308</v>
      </c>
    </row>
    <row r="18" spans="1:9" ht="27" customHeight="1">
      <c r="A18" s="66" t="s">
        <v>254</v>
      </c>
      <c r="B18" s="99" t="s">
        <v>191</v>
      </c>
      <c r="C18" s="69" t="s">
        <v>343</v>
      </c>
      <c r="D18" s="69" t="s">
        <v>345</v>
      </c>
      <c r="E18" s="69" t="s">
        <v>234</v>
      </c>
      <c r="F18" s="69" t="s">
        <v>217</v>
      </c>
      <c r="G18" s="302">
        <f>'расх 22 г'!K150</f>
        <v>3129.67302</v>
      </c>
      <c r="H18" s="167">
        <f>'расх 22 г'!L150</f>
        <v>266.05055</v>
      </c>
      <c r="I18" s="211">
        <f t="shared" si="0"/>
        <v>8.500905631349308</v>
      </c>
    </row>
    <row r="19" spans="1:9" s="6" customFormat="1" ht="27" customHeight="1">
      <c r="A19" s="109" t="s">
        <v>282</v>
      </c>
      <c r="B19" s="107" t="s">
        <v>191</v>
      </c>
      <c r="C19" s="110" t="s">
        <v>343</v>
      </c>
      <c r="D19" s="110" t="s">
        <v>345</v>
      </c>
      <c r="E19" s="185" t="s">
        <v>391</v>
      </c>
      <c r="F19" s="110"/>
      <c r="G19" s="303">
        <f>G20</f>
        <v>50</v>
      </c>
      <c r="H19" s="112">
        <f>H20</f>
        <v>0</v>
      </c>
      <c r="I19" s="211">
        <f t="shared" si="0"/>
        <v>0</v>
      </c>
    </row>
    <row r="20" spans="1:9" ht="27" customHeight="1">
      <c r="A20" s="70" t="s">
        <v>252</v>
      </c>
      <c r="B20" s="99" t="s">
        <v>191</v>
      </c>
      <c r="C20" s="148" t="s">
        <v>343</v>
      </c>
      <c r="D20" s="148" t="s">
        <v>345</v>
      </c>
      <c r="E20" s="196" t="s">
        <v>391</v>
      </c>
      <c r="F20" s="69" t="s">
        <v>253</v>
      </c>
      <c r="G20" s="302">
        <f>G21</f>
        <v>50</v>
      </c>
      <c r="H20" s="167">
        <f>H21</f>
        <v>0</v>
      </c>
      <c r="I20" s="211">
        <f t="shared" si="0"/>
        <v>0</v>
      </c>
    </row>
    <row r="21" spans="1:9" ht="27" customHeight="1">
      <c r="A21" s="66" t="s">
        <v>254</v>
      </c>
      <c r="B21" s="99" t="s">
        <v>191</v>
      </c>
      <c r="C21" s="148" t="s">
        <v>343</v>
      </c>
      <c r="D21" s="148" t="s">
        <v>345</v>
      </c>
      <c r="E21" s="196" t="s">
        <v>391</v>
      </c>
      <c r="F21" s="69" t="s">
        <v>217</v>
      </c>
      <c r="G21" s="302">
        <f>'расх 22 г'!K154</f>
        <v>50</v>
      </c>
      <c r="H21" s="167">
        <f>'расх 22 г'!L154</f>
        <v>0</v>
      </c>
      <c r="I21" s="211">
        <f t="shared" si="0"/>
        <v>0</v>
      </c>
    </row>
    <row r="22" spans="1:9" ht="27" customHeight="1">
      <c r="A22" s="373" t="s">
        <v>523</v>
      </c>
      <c r="B22" s="165" t="s">
        <v>124</v>
      </c>
      <c r="C22" s="166" t="s">
        <v>343</v>
      </c>
      <c r="D22" s="166" t="s">
        <v>345</v>
      </c>
      <c r="E22" s="355" t="s">
        <v>531</v>
      </c>
      <c r="F22" s="168" t="s">
        <v>359</v>
      </c>
      <c r="G22" s="303">
        <f>'расх 22 г'!K159</f>
        <v>0</v>
      </c>
      <c r="H22" s="303">
        <f>'расх 22 г'!L159</f>
        <v>0</v>
      </c>
      <c r="I22" s="230">
        <v>0</v>
      </c>
    </row>
    <row r="23" spans="1:9" ht="51">
      <c r="A23" s="169" t="s">
        <v>559</v>
      </c>
      <c r="B23" s="99" t="s">
        <v>191</v>
      </c>
      <c r="C23" s="71" t="s">
        <v>343</v>
      </c>
      <c r="D23" s="71" t="s">
        <v>337</v>
      </c>
      <c r="E23" s="148" t="s">
        <v>237</v>
      </c>
      <c r="F23" s="103"/>
      <c r="G23" s="284">
        <f aca="true" t="shared" si="1" ref="G23:H26">G24</f>
        <v>10</v>
      </c>
      <c r="H23" s="309">
        <f t="shared" si="1"/>
        <v>0</v>
      </c>
      <c r="I23" s="211">
        <f t="shared" si="0"/>
        <v>0</v>
      </c>
    </row>
    <row r="24" spans="1:9" s="6" customFormat="1" ht="28.5" customHeight="1">
      <c r="A24" s="109" t="s">
        <v>264</v>
      </c>
      <c r="B24" s="107" t="s">
        <v>191</v>
      </c>
      <c r="C24" s="108" t="s">
        <v>343</v>
      </c>
      <c r="D24" s="108" t="s">
        <v>337</v>
      </c>
      <c r="E24" s="185" t="s">
        <v>238</v>
      </c>
      <c r="F24" s="134"/>
      <c r="G24" s="283">
        <f t="shared" si="1"/>
        <v>10</v>
      </c>
      <c r="H24" s="310">
        <f t="shared" si="1"/>
        <v>0</v>
      </c>
      <c r="I24" s="211">
        <f t="shared" si="0"/>
        <v>0</v>
      </c>
    </row>
    <row r="25" spans="1:9" ht="17.25" customHeight="1">
      <c r="A25" s="22" t="s">
        <v>281</v>
      </c>
      <c r="B25" s="99" t="s">
        <v>191</v>
      </c>
      <c r="C25" s="71" t="s">
        <v>343</v>
      </c>
      <c r="D25" s="71" t="s">
        <v>337</v>
      </c>
      <c r="E25" s="148" t="s">
        <v>195</v>
      </c>
      <c r="F25" s="103"/>
      <c r="G25" s="284">
        <f t="shared" si="1"/>
        <v>10</v>
      </c>
      <c r="H25" s="309">
        <f t="shared" si="1"/>
        <v>0</v>
      </c>
      <c r="I25" s="211">
        <f t="shared" si="0"/>
        <v>0</v>
      </c>
    </row>
    <row r="26" spans="1:9" ht="29.25" customHeight="1">
      <c r="A26" s="70" t="s">
        <v>252</v>
      </c>
      <c r="B26" s="99" t="s">
        <v>191</v>
      </c>
      <c r="C26" s="71" t="s">
        <v>343</v>
      </c>
      <c r="D26" s="71" t="s">
        <v>337</v>
      </c>
      <c r="E26" s="148" t="s">
        <v>195</v>
      </c>
      <c r="F26" s="71" t="s">
        <v>253</v>
      </c>
      <c r="G26" s="284">
        <f t="shared" si="1"/>
        <v>10</v>
      </c>
      <c r="H26" s="309">
        <f t="shared" si="1"/>
        <v>0</v>
      </c>
      <c r="I26" s="211">
        <f t="shared" si="0"/>
        <v>0</v>
      </c>
    </row>
    <row r="27" spans="1:9" ht="30" customHeight="1">
      <c r="A27" s="34" t="s">
        <v>254</v>
      </c>
      <c r="B27" s="99" t="s">
        <v>191</v>
      </c>
      <c r="C27" s="71" t="s">
        <v>343</v>
      </c>
      <c r="D27" s="71" t="s">
        <v>337</v>
      </c>
      <c r="E27" s="148" t="s">
        <v>195</v>
      </c>
      <c r="F27" s="71" t="s">
        <v>217</v>
      </c>
      <c r="G27" s="284">
        <f>'расх 22 г'!K165</f>
        <v>10</v>
      </c>
      <c r="H27" s="309">
        <f>'расх 22 г'!L165</f>
        <v>0</v>
      </c>
      <c r="I27" s="211">
        <f t="shared" si="0"/>
        <v>0</v>
      </c>
    </row>
    <row r="28" spans="1:9" ht="38.25" hidden="1">
      <c r="A28" s="223" t="s">
        <v>473</v>
      </c>
      <c r="B28" s="99"/>
      <c r="C28" s="71"/>
      <c r="D28" s="71"/>
      <c r="E28" s="196" t="s">
        <v>127</v>
      </c>
      <c r="F28" s="71"/>
      <c r="G28" s="284">
        <f>G36+G29</f>
        <v>0</v>
      </c>
      <c r="H28" s="284">
        <f>H36+H29</f>
        <v>0</v>
      </c>
      <c r="I28" s="211" t="e">
        <f t="shared" si="0"/>
        <v>#DIV/0!</v>
      </c>
    </row>
    <row r="29" spans="1:9" ht="51" hidden="1">
      <c r="A29" s="223" t="s">
        <v>453</v>
      </c>
      <c r="B29" s="99"/>
      <c r="C29" s="71"/>
      <c r="D29" s="71"/>
      <c r="E29" s="149" t="s">
        <v>454</v>
      </c>
      <c r="F29" s="71"/>
      <c r="G29" s="284">
        <f>G30+G33</f>
        <v>0</v>
      </c>
      <c r="H29" s="284">
        <f>H30+H33</f>
        <v>0</v>
      </c>
      <c r="I29" s="211" t="e">
        <f t="shared" si="0"/>
        <v>#DIV/0!</v>
      </c>
    </row>
    <row r="30" spans="1:9" ht="38.25" hidden="1">
      <c r="A30" s="223" t="s">
        <v>455</v>
      </c>
      <c r="B30" s="99"/>
      <c r="C30" s="71"/>
      <c r="D30" s="71"/>
      <c r="E30" s="149" t="s">
        <v>456</v>
      </c>
      <c r="F30" s="71"/>
      <c r="G30" s="284">
        <f>G31</f>
        <v>0</v>
      </c>
      <c r="H30" s="284">
        <f>H31</f>
        <v>0</v>
      </c>
      <c r="I30" s="211" t="e">
        <f t="shared" si="0"/>
        <v>#DIV/0!</v>
      </c>
    </row>
    <row r="31" spans="1:9" ht="25.5" hidden="1">
      <c r="A31" s="223" t="s">
        <v>252</v>
      </c>
      <c r="B31" s="99"/>
      <c r="C31" s="71"/>
      <c r="D31" s="71"/>
      <c r="E31" s="149" t="s">
        <v>456</v>
      </c>
      <c r="F31" s="71"/>
      <c r="G31" s="284">
        <f>G32</f>
        <v>0</v>
      </c>
      <c r="H31" s="284">
        <f>H32</f>
        <v>0</v>
      </c>
      <c r="I31" s="211" t="e">
        <f t="shared" si="0"/>
        <v>#DIV/0!</v>
      </c>
    </row>
    <row r="32" spans="1:9" ht="25.5" hidden="1">
      <c r="A32" s="223" t="s">
        <v>254</v>
      </c>
      <c r="B32" s="99"/>
      <c r="C32" s="71"/>
      <c r="D32" s="71"/>
      <c r="E32" s="149" t="s">
        <v>456</v>
      </c>
      <c r="F32" s="71"/>
      <c r="G32" s="284">
        <f>'расх 22 г'!K131</f>
        <v>0</v>
      </c>
      <c r="H32" s="309">
        <f>'расх 22 г'!L131</f>
        <v>0</v>
      </c>
      <c r="I32" s="211" t="e">
        <f t="shared" si="0"/>
        <v>#DIV/0!</v>
      </c>
    </row>
    <row r="33" spans="1:9" ht="25.5" hidden="1">
      <c r="A33" s="223" t="s">
        <v>460</v>
      </c>
      <c r="B33" s="99"/>
      <c r="C33" s="71"/>
      <c r="D33" s="71"/>
      <c r="E33" s="149" t="s">
        <v>461</v>
      </c>
      <c r="F33" s="71"/>
      <c r="G33" s="284">
        <f>G34</f>
        <v>0</v>
      </c>
      <c r="H33" s="284">
        <f>H34</f>
        <v>0</v>
      </c>
      <c r="I33" s="211" t="e">
        <f t="shared" si="0"/>
        <v>#DIV/0!</v>
      </c>
    </row>
    <row r="34" spans="1:9" ht="15.75" hidden="1">
      <c r="A34" s="223" t="s">
        <v>136</v>
      </c>
      <c r="B34" s="99"/>
      <c r="C34" s="71"/>
      <c r="D34" s="71"/>
      <c r="E34" s="149" t="s">
        <v>461</v>
      </c>
      <c r="F34" s="71"/>
      <c r="G34" s="284">
        <f>G35</f>
        <v>0</v>
      </c>
      <c r="H34" s="284">
        <f>H35</f>
        <v>0</v>
      </c>
      <c r="I34" s="211" t="e">
        <f t="shared" si="0"/>
        <v>#DIV/0!</v>
      </c>
    </row>
    <row r="35" spans="1:9" ht="25.5" hidden="1">
      <c r="A35" s="223" t="s">
        <v>252</v>
      </c>
      <c r="B35" s="99"/>
      <c r="C35" s="71"/>
      <c r="D35" s="71"/>
      <c r="E35" s="149" t="s">
        <v>461</v>
      </c>
      <c r="F35" s="71"/>
      <c r="G35" s="284">
        <f>'расх 22 г'!K135</f>
        <v>0</v>
      </c>
      <c r="H35" s="284">
        <f>'расх 22 г'!L135</f>
        <v>0</v>
      </c>
      <c r="I35" s="211" t="e">
        <f t="shared" si="0"/>
        <v>#DIV/0!</v>
      </c>
    </row>
    <row r="36" spans="1:9" s="6" customFormat="1" ht="39.75" customHeight="1" hidden="1">
      <c r="A36" s="199" t="s">
        <v>135</v>
      </c>
      <c r="B36" s="107"/>
      <c r="C36" s="134"/>
      <c r="D36" s="134"/>
      <c r="E36" s="185" t="s">
        <v>474</v>
      </c>
      <c r="F36" s="108"/>
      <c r="G36" s="303">
        <f>G37+G41</f>
        <v>0</v>
      </c>
      <c r="H36" s="112">
        <f>H37+H41</f>
        <v>0</v>
      </c>
      <c r="I36" s="211" t="e">
        <f t="shared" si="0"/>
        <v>#DIV/0!</v>
      </c>
    </row>
    <row r="37" spans="1:9" ht="15" customHeight="1" hidden="1">
      <c r="A37" s="198" t="s">
        <v>136</v>
      </c>
      <c r="B37" s="99"/>
      <c r="C37" s="71"/>
      <c r="D37" s="71"/>
      <c r="E37" s="150" t="s">
        <v>475</v>
      </c>
      <c r="F37" s="67"/>
      <c r="G37" s="266">
        <f>G38</f>
        <v>0</v>
      </c>
      <c r="H37" s="105">
        <f>H38</f>
        <v>0</v>
      </c>
      <c r="I37" s="211" t="e">
        <f t="shared" si="0"/>
        <v>#DIV/0!</v>
      </c>
    </row>
    <row r="38" spans="1:9" ht="27" customHeight="1" hidden="1">
      <c r="A38" s="70" t="s">
        <v>252</v>
      </c>
      <c r="B38" s="99"/>
      <c r="C38" s="71"/>
      <c r="D38" s="71"/>
      <c r="E38" s="150" t="s">
        <v>475</v>
      </c>
      <c r="F38" s="67" t="s">
        <v>253</v>
      </c>
      <c r="G38" s="266">
        <f>G39</f>
        <v>0</v>
      </c>
      <c r="H38" s="105">
        <f>H39</f>
        <v>0</v>
      </c>
      <c r="I38" s="211" t="e">
        <f t="shared" si="0"/>
        <v>#DIV/0!</v>
      </c>
    </row>
    <row r="39" spans="1:9" ht="27.75" customHeight="1" hidden="1">
      <c r="A39" s="66" t="s">
        <v>254</v>
      </c>
      <c r="B39" s="99"/>
      <c r="C39" s="71"/>
      <c r="D39" s="71"/>
      <c r="E39" s="150" t="s">
        <v>475</v>
      </c>
      <c r="F39" s="67" t="s">
        <v>217</v>
      </c>
      <c r="G39" s="266">
        <f>'расх 22 г'!K126</f>
        <v>0</v>
      </c>
      <c r="H39" s="105">
        <f>'расх 22 г'!L126</f>
        <v>0</v>
      </c>
      <c r="I39" s="211" t="e">
        <f t="shared" si="0"/>
        <v>#DIV/0!</v>
      </c>
    </row>
    <row r="40" spans="1:9" ht="66.75" customHeight="1" hidden="1">
      <c r="A40" s="200"/>
      <c r="B40" s="99"/>
      <c r="C40" s="71"/>
      <c r="D40" s="71"/>
      <c r="E40" s="132"/>
      <c r="F40" s="136"/>
      <c r="G40" s="266">
        <f aca="true" t="shared" si="2" ref="G40:H42">G41</f>
        <v>0</v>
      </c>
      <c r="H40" s="105">
        <f t="shared" si="2"/>
        <v>0</v>
      </c>
      <c r="I40" s="211" t="e">
        <f t="shared" si="0"/>
        <v>#DIV/0!</v>
      </c>
    </row>
    <row r="41" spans="1:9" ht="29.25" customHeight="1" hidden="1">
      <c r="A41" s="200" t="s">
        <v>138</v>
      </c>
      <c r="B41" s="99"/>
      <c r="C41" s="71"/>
      <c r="D41" s="71"/>
      <c r="E41" s="150" t="s">
        <v>137</v>
      </c>
      <c r="F41" s="67"/>
      <c r="G41" s="266">
        <f t="shared" si="2"/>
        <v>0</v>
      </c>
      <c r="H41" s="105">
        <f t="shared" si="2"/>
        <v>0</v>
      </c>
      <c r="I41" s="211" t="e">
        <f t="shared" si="0"/>
        <v>#DIV/0!</v>
      </c>
    </row>
    <row r="42" spans="1:9" ht="30" customHeight="1" hidden="1">
      <c r="A42" s="70" t="s">
        <v>252</v>
      </c>
      <c r="B42" s="99"/>
      <c r="C42" s="103"/>
      <c r="D42" s="103"/>
      <c r="E42" s="150" t="s">
        <v>137</v>
      </c>
      <c r="F42" s="67" t="s">
        <v>253</v>
      </c>
      <c r="G42" s="302">
        <f t="shared" si="2"/>
        <v>0</v>
      </c>
      <c r="H42" s="167">
        <f t="shared" si="2"/>
        <v>0</v>
      </c>
      <c r="I42" s="211" t="e">
        <f t="shared" si="0"/>
        <v>#DIV/0!</v>
      </c>
    </row>
    <row r="43" spans="1:9" ht="30" customHeight="1" hidden="1">
      <c r="A43" s="66" t="s">
        <v>254</v>
      </c>
      <c r="B43" s="99"/>
      <c r="C43" s="103"/>
      <c r="D43" s="103"/>
      <c r="E43" s="150" t="s">
        <v>137</v>
      </c>
      <c r="F43" s="67" t="s">
        <v>217</v>
      </c>
      <c r="G43" s="302">
        <f>'расх 22 г'!K139</f>
        <v>0</v>
      </c>
      <c r="H43" s="167">
        <f>'расх 22 г'!L139</f>
        <v>0</v>
      </c>
      <c r="I43" s="211" t="e">
        <f t="shared" si="0"/>
        <v>#DIV/0!</v>
      </c>
    </row>
    <row r="44" spans="1:9" ht="30" customHeight="1">
      <c r="A44" s="109" t="s">
        <v>551</v>
      </c>
      <c r="B44" s="99"/>
      <c r="C44" s="103"/>
      <c r="D44" s="103"/>
      <c r="E44" s="110" t="s">
        <v>430</v>
      </c>
      <c r="F44" s="67"/>
      <c r="G44" s="350">
        <f>G45+G54+G61+G65+G67</f>
        <v>8961.09</v>
      </c>
      <c r="H44" s="350">
        <f>H45+H54+H61+H65+H67</f>
        <v>3799.37636</v>
      </c>
      <c r="I44" s="211">
        <f t="shared" si="0"/>
        <v>42.39859615292336</v>
      </c>
    </row>
    <row r="45" spans="1:9" ht="15.75">
      <c r="A45" s="109" t="s">
        <v>431</v>
      </c>
      <c r="B45" s="99"/>
      <c r="C45" s="103"/>
      <c r="D45" s="103"/>
      <c r="E45" s="110" t="s">
        <v>432</v>
      </c>
      <c r="F45" s="67"/>
      <c r="G45" s="350">
        <f>G46+G49</f>
        <v>6608.488</v>
      </c>
      <c r="H45" s="350">
        <f>H46+H49</f>
        <v>3122.017</v>
      </c>
      <c r="I45" s="211">
        <f t="shared" si="0"/>
        <v>47.242531120583095</v>
      </c>
    </row>
    <row r="46" spans="1:9" ht="15.75">
      <c r="A46" s="109" t="s">
        <v>433</v>
      </c>
      <c r="B46" s="99"/>
      <c r="C46" s="103"/>
      <c r="D46" s="103"/>
      <c r="E46" s="110" t="s">
        <v>434</v>
      </c>
      <c r="F46" s="67"/>
      <c r="G46" s="350">
        <f>G47</f>
        <v>4739.5</v>
      </c>
      <c r="H46" s="350">
        <f>H47</f>
        <v>1941.93911</v>
      </c>
      <c r="I46" s="211">
        <f t="shared" si="0"/>
        <v>40.973501635193585</v>
      </c>
    </row>
    <row r="47" spans="1:9" ht="30" customHeight="1">
      <c r="A47" s="130" t="s">
        <v>248</v>
      </c>
      <c r="B47" s="99"/>
      <c r="C47" s="103"/>
      <c r="D47" s="103"/>
      <c r="E47" s="148" t="s">
        <v>434</v>
      </c>
      <c r="F47" s="59" t="s">
        <v>97</v>
      </c>
      <c r="G47" s="350">
        <f>G48</f>
        <v>4739.5</v>
      </c>
      <c r="H47" s="350">
        <f>H48</f>
        <v>1941.93911</v>
      </c>
      <c r="I47" s="211">
        <f t="shared" si="0"/>
        <v>40.973501635193585</v>
      </c>
    </row>
    <row r="48" spans="1:9" ht="15.75">
      <c r="A48" s="70" t="s">
        <v>288</v>
      </c>
      <c r="B48" s="99"/>
      <c r="C48" s="103"/>
      <c r="D48" s="103"/>
      <c r="E48" s="148" t="s">
        <v>434</v>
      </c>
      <c r="F48" s="59" t="s">
        <v>398</v>
      </c>
      <c r="G48" s="350">
        <f>'расх 22 г'!K230</f>
        <v>4739.5</v>
      </c>
      <c r="H48" s="350">
        <f>'расх 22 г'!L230</f>
        <v>1941.93911</v>
      </c>
      <c r="I48" s="211">
        <f t="shared" si="0"/>
        <v>40.973501635193585</v>
      </c>
    </row>
    <row r="49" spans="1:9" ht="15.75">
      <c r="A49" s="70" t="s">
        <v>435</v>
      </c>
      <c r="B49" s="99"/>
      <c r="C49" s="103"/>
      <c r="D49" s="103"/>
      <c r="E49" s="148" t="s">
        <v>436</v>
      </c>
      <c r="F49" s="71"/>
      <c r="G49" s="350">
        <f>G50+G52</f>
        <v>1868.988</v>
      </c>
      <c r="H49" s="350">
        <f>H50+H52</f>
        <v>1180.07789</v>
      </c>
      <c r="I49" s="211">
        <f t="shared" si="0"/>
        <v>63.139939368257046</v>
      </c>
    </row>
    <row r="50" spans="1:9" ht="25.5">
      <c r="A50" s="70" t="s">
        <v>252</v>
      </c>
      <c r="B50" s="99"/>
      <c r="C50" s="103"/>
      <c r="D50" s="103"/>
      <c r="E50" s="148" t="s">
        <v>436</v>
      </c>
      <c r="F50" s="71" t="s">
        <v>253</v>
      </c>
      <c r="G50" s="350">
        <f>G51</f>
        <v>1862.912</v>
      </c>
      <c r="H50" s="350">
        <f>H51</f>
        <v>1174.00189</v>
      </c>
      <c r="I50" s="211">
        <f t="shared" si="0"/>
        <v>63.019718054314964</v>
      </c>
    </row>
    <row r="51" spans="1:9" ht="25.5">
      <c r="A51" s="34" t="s">
        <v>254</v>
      </c>
      <c r="B51" s="99"/>
      <c r="C51" s="103"/>
      <c r="D51" s="103"/>
      <c r="E51" s="148" t="s">
        <v>436</v>
      </c>
      <c r="F51" s="71" t="s">
        <v>217</v>
      </c>
      <c r="G51" s="350">
        <f>'расх 22 г'!K236</f>
        <v>1862.912</v>
      </c>
      <c r="H51" s="350">
        <f>'расх 22 г'!L236</f>
        <v>1174.00189</v>
      </c>
      <c r="I51" s="211">
        <f t="shared" si="0"/>
        <v>63.019718054314964</v>
      </c>
    </row>
    <row r="52" spans="1:9" ht="15.75">
      <c r="A52" s="70" t="s">
        <v>117</v>
      </c>
      <c r="B52" s="99"/>
      <c r="C52" s="103"/>
      <c r="D52" s="103"/>
      <c r="E52" s="148" t="s">
        <v>436</v>
      </c>
      <c r="F52" s="71" t="s">
        <v>255</v>
      </c>
      <c r="G52" s="350">
        <f>G53</f>
        <v>6.076</v>
      </c>
      <c r="H52" s="350">
        <f>H53</f>
        <v>6.076</v>
      </c>
      <c r="I52" s="211">
        <f t="shared" si="0"/>
        <v>100</v>
      </c>
    </row>
    <row r="53" spans="1:9" ht="15.75">
      <c r="A53" s="70" t="s">
        <v>221</v>
      </c>
      <c r="B53" s="99"/>
      <c r="C53" s="103"/>
      <c r="D53" s="103"/>
      <c r="E53" s="148" t="s">
        <v>436</v>
      </c>
      <c r="F53" s="71" t="s">
        <v>220</v>
      </c>
      <c r="G53" s="350">
        <f>'расх 22 г'!K241</f>
        <v>6.076</v>
      </c>
      <c r="H53" s="350">
        <f>'расх 22 г'!L241</f>
        <v>6.076</v>
      </c>
      <c r="I53" s="211">
        <f t="shared" si="0"/>
        <v>100</v>
      </c>
    </row>
    <row r="54" spans="1:9" ht="25.5">
      <c r="A54" s="109" t="s">
        <v>446</v>
      </c>
      <c r="B54" s="99"/>
      <c r="C54" s="103"/>
      <c r="D54" s="103"/>
      <c r="E54" s="185" t="s">
        <v>437</v>
      </c>
      <c r="F54" s="108"/>
      <c r="G54" s="302">
        <f>G55+G58</f>
        <v>1616.864</v>
      </c>
      <c r="H54" s="167">
        <f>H55+H58</f>
        <v>587.4731</v>
      </c>
      <c r="I54" s="211">
        <f t="shared" si="0"/>
        <v>36.33410725948503</v>
      </c>
    </row>
    <row r="55" spans="1:9" ht="15.75">
      <c r="A55" s="109" t="s">
        <v>438</v>
      </c>
      <c r="B55" s="99"/>
      <c r="C55" s="103"/>
      <c r="D55" s="103"/>
      <c r="E55" s="148" t="s">
        <v>439</v>
      </c>
      <c r="F55" s="113"/>
      <c r="G55" s="302">
        <f>G56</f>
        <v>1314.533</v>
      </c>
      <c r="H55" s="167">
        <f>H56</f>
        <v>475.35025</v>
      </c>
      <c r="I55" s="211">
        <f t="shared" si="0"/>
        <v>36.161150005363126</v>
      </c>
    </row>
    <row r="56" spans="1:9" ht="38.25">
      <c r="A56" s="130" t="s">
        <v>248</v>
      </c>
      <c r="B56" s="99"/>
      <c r="C56" s="103"/>
      <c r="D56" s="103"/>
      <c r="E56" s="148" t="s">
        <v>439</v>
      </c>
      <c r="F56" s="59" t="s">
        <v>97</v>
      </c>
      <c r="G56" s="302">
        <f>G57</f>
        <v>1314.533</v>
      </c>
      <c r="H56" s="167">
        <f>H57</f>
        <v>475.35025</v>
      </c>
      <c r="I56" s="211">
        <f t="shared" si="0"/>
        <v>36.161150005363126</v>
      </c>
    </row>
    <row r="57" spans="1:9" ht="15.75">
      <c r="A57" s="70" t="s">
        <v>288</v>
      </c>
      <c r="B57" s="99"/>
      <c r="C57" s="103"/>
      <c r="D57" s="103"/>
      <c r="E57" s="148" t="s">
        <v>439</v>
      </c>
      <c r="F57" s="59" t="s">
        <v>398</v>
      </c>
      <c r="G57" s="302">
        <f>'расх 22 г'!K247</f>
        <v>1314.533</v>
      </c>
      <c r="H57" s="167">
        <f>'расх 22 г'!L247</f>
        <v>475.35025</v>
      </c>
      <c r="I57" s="211">
        <f t="shared" si="0"/>
        <v>36.161150005363126</v>
      </c>
    </row>
    <row r="58" spans="1:9" ht="15.75">
      <c r="A58" s="70" t="s">
        <v>440</v>
      </c>
      <c r="B58" s="99"/>
      <c r="C58" s="103"/>
      <c r="D58" s="103"/>
      <c r="E58" s="148" t="s">
        <v>441</v>
      </c>
      <c r="F58" s="71"/>
      <c r="G58" s="302">
        <f>G59</f>
        <v>302.331</v>
      </c>
      <c r="H58" s="167">
        <f>H59</f>
        <v>112.12285</v>
      </c>
      <c r="I58" s="211">
        <f t="shared" si="0"/>
        <v>37.08612414869795</v>
      </c>
    </row>
    <row r="59" spans="1:9" ht="25.5">
      <c r="A59" s="70" t="s">
        <v>252</v>
      </c>
      <c r="B59" s="99"/>
      <c r="C59" s="103"/>
      <c r="D59" s="103"/>
      <c r="E59" s="148" t="s">
        <v>441</v>
      </c>
      <c r="F59" s="71" t="s">
        <v>253</v>
      </c>
      <c r="G59" s="302">
        <f>G60</f>
        <v>302.331</v>
      </c>
      <c r="H59" s="167">
        <f>H60</f>
        <v>112.12285</v>
      </c>
      <c r="I59" s="211">
        <f t="shared" si="0"/>
        <v>37.08612414869795</v>
      </c>
    </row>
    <row r="60" spans="1:9" ht="25.5">
      <c r="A60" s="34" t="s">
        <v>254</v>
      </c>
      <c r="B60" s="99"/>
      <c r="C60" s="103"/>
      <c r="D60" s="103"/>
      <c r="E60" s="148" t="s">
        <v>441</v>
      </c>
      <c r="F60" s="71" t="s">
        <v>217</v>
      </c>
      <c r="G60" s="302">
        <f>'расх 22 г'!K253</f>
        <v>302.331</v>
      </c>
      <c r="H60" s="167">
        <f>'расх 22 г'!L253</f>
        <v>112.12285</v>
      </c>
      <c r="I60" s="211">
        <f t="shared" si="0"/>
        <v>37.08612414869795</v>
      </c>
    </row>
    <row r="61" spans="1:9" ht="25.5">
      <c r="A61" s="109" t="s">
        <v>442</v>
      </c>
      <c r="B61" s="99"/>
      <c r="C61" s="103"/>
      <c r="D61" s="103"/>
      <c r="E61" s="185" t="s">
        <v>443</v>
      </c>
      <c r="F61" s="108"/>
      <c r="G61" s="302">
        <f aca="true" t="shared" si="3" ref="G61:H63">G62</f>
        <v>193.478</v>
      </c>
      <c r="H61" s="167">
        <f t="shared" si="3"/>
        <v>89.88626</v>
      </c>
      <c r="I61" s="211">
        <f t="shared" si="0"/>
        <v>46.45812960646688</v>
      </c>
    </row>
    <row r="62" spans="1:9" ht="25.5">
      <c r="A62" s="70" t="s">
        <v>444</v>
      </c>
      <c r="B62" s="99"/>
      <c r="C62" s="103"/>
      <c r="D62" s="103"/>
      <c r="E62" s="148" t="s">
        <v>445</v>
      </c>
      <c r="F62" s="71"/>
      <c r="G62" s="302">
        <f t="shared" si="3"/>
        <v>193.478</v>
      </c>
      <c r="H62" s="167">
        <f t="shared" si="3"/>
        <v>89.88626</v>
      </c>
      <c r="I62" s="211">
        <f t="shared" si="0"/>
        <v>46.45812960646688</v>
      </c>
    </row>
    <row r="63" spans="1:9" ht="38.25">
      <c r="A63" s="130" t="s">
        <v>248</v>
      </c>
      <c r="B63" s="99"/>
      <c r="C63" s="103"/>
      <c r="D63" s="103"/>
      <c r="E63" s="148" t="s">
        <v>445</v>
      </c>
      <c r="F63" s="71" t="s">
        <v>97</v>
      </c>
      <c r="G63" s="302">
        <f t="shared" si="3"/>
        <v>193.478</v>
      </c>
      <c r="H63" s="167">
        <f t="shared" si="3"/>
        <v>89.88626</v>
      </c>
      <c r="I63" s="211">
        <f t="shared" si="0"/>
        <v>46.45812960646688</v>
      </c>
    </row>
    <row r="64" spans="1:9" ht="15.75">
      <c r="A64" s="70" t="s">
        <v>288</v>
      </c>
      <c r="B64" s="99"/>
      <c r="C64" s="103"/>
      <c r="D64" s="103"/>
      <c r="E64" s="148" t="s">
        <v>445</v>
      </c>
      <c r="F64" s="59" t="s">
        <v>398</v>
      </c>
      <c r="G64" s="302">
        <f>'расх 22 г'!K260</f>
        <v>193.478</v>
      </c>
      <c r="H64" s="167">
        <f>'расх 22 г'!L260</f>
        <v>89.88626</v>
      </c>
      <c r="I64" s="211">
        <f t="shared" si="0"/>
        <v>46.45812960646688</v>
      </c>
    </row>
    <row r="65" spans="1:9" ht="25.5">
      <c r="A65" s="345" t="s">
        <v>548</v>
      </c>
      <c r="B65" s="99"/>
      <c r="C65" s="103"/>
      <c r="D65" s="103"/>
      <c r="E65" s="354" t="s">
        <v>550</v>
      </c>
      <c r="F65" s="59"/>
      <c r="G65" s="302">
        <f>G66</f>
        <v>522.06</v>
      </c>
      <c r="H65" s="302">
        <f>H66</f>
        <v>0</v>
      </c>
      <c r="I65" s="211">
        <f t="shared" si="0"/>
        <v>0</v>
      </c>
    </row>
    <row r="66" spans="1:9" ht="15.75">
      <c r="A66" s="341" t="s">
        <v>549</v>
      </c>
      <c r="B66" s="99"/>
      <c r="C66" s="103"/>
      <c r="D66" s="103"/>
      <c r="E66" s="354" t="s">
        <v>550</v>
      </c>
      <c r="F66" s="59"/>
      <c r="G66" s="302">
        <f>'расх 22 г'!K271</f>
        <v>522.06</v>
      </c>
      <c r="H66" s="302">
        <f>'расх 22 г'!L271</f>
        <v>0</v>
      </c>
      <c r="I66" s="211">
        <f t="shared" si="0"/>
        <v>0</v>
      </c>
    </row>
    <row r="67" spans="1:9" ht="25.5">
      <c r="A67" s="242" t="s">
        <v>567</v>
      </c>
      <c r="B67" s="99"/>
      <c r="C67" s="103"/>
      <c r="D67" s="103"/>
      <c r="E67" s="196" t="s">
        <v>568</v>
      </c>
      <c r="F67" s="59"/>
      <c r="G67" s="302">
        <f>G68</f>
        <v>20.2</v>
      </c>
      <c r="H67" s="302">
        <f>H68</f>
        <v>0</v>
      </c>
      <c r="I67" s="211">
        <v>0</v>
      </c>
    </row>
    <row r="68" spans="1:9" ht="38.25">
      <c r="A68" s="68" t="s">
        <v>25</v>
      </c>
      <c r="B68" s="99"/>
      <c r="C68" s="103"/>
      <c r="D68" s="103"/>
      <c r="E68" s="196" t="s">
        <v>568</v>
      </c>
      <c r="F68" s="59"/>
      <c r="G68" s="302">
        <f>'расх 22 г'!K276</f>
        <v>20.2</v>
      </c>
      <c r="H68" s="302">
        <f>'расх 22 г'!L276</f>
        <v>0</v>
      </c>
      <c r="I68" s="211">
        <v>0</v>
      </c>
    </row>
    <row r="69" spans="1:9" ht="15.75">
      <c r="A69" s="351" t="s">
        <v>560</v>
      </c>
      <c r="B69" s="99"/>
      <c r="C69" s="103"/>
      <c r="D69" s="103"/>
      <c r="E69" s="352" t="s">
        <v>134</v>
      </c>
      <c r="F69" s="59"/>
      <c r="G69" s="302">
        <f>G70+G71</f>
        <v>2309.5</v>
      </c>
      <c r="H69" s="302">
        <f>H70+H71</f>
        <v>0</v>
      </c>
      <c r="I69" s="211">
        <f t="shared" si="0"/>
        <v>0</v>
      </c>
    </row>
    <row r="70" spans="1:9" ht="25.5">
      <c r="A70" s="70" t="s">
        <v>476</v>
      </c>
      <c r="B70" s="99"/>
      <c r="C70" s="103"/>
      <c r="D70" s="103"/>
      <c r="E70" s="148" t="s">
        <v>501</v>
      </c>
      <c r="F70" s="59"/>
      <c r="G70" s="302">
        <f>'расх 22 г'!K217</f>
        <v>2309.5</v>
      </c>
      <c r="H70" s="302">
        <f>'расх 22 г'!L217</f>
        <v>0</v>
      </c>
      <c r="I70" s="211">
        <f t="shared" si="0"/>
        <v>0</v>
      </c>
    </row>
    <row r="71" spans="1:9" ht="25.5" hidden="1">
      <c r="A71" s="70" t="s">
        <v>477</v>
      </c>
      <c r="B71" s="99"/>
      <c r="C71" s="103"/>
      <c r="D71" s="103"/>
      <c r="E71" s="148" t="s">
        <v>501</v>
      </c>
      <c r="F71" s="59"/>
      <c r="G71" s="302">
        <f>'расх 22 г'!K218</f>
        <v>0</v>
      </c>
      <c r="H71" s="302">
        <f>'расх 22 г'!L218</f>
        <v>0</v>
      </c>
      <c r="I71" s="211" t="e">
        <f t="shared" si="0"/>
        <v>#DIV/0!</v>
      </c>
    </row>
    <row r="72" spans="1:9" ht="40.5">
      <c r="A72" s="351" t="s">
        <v>561</v>
      </c>
      <c r="B72" s="99"/>
      <c r="C72" s="103"/>
      <c r="D72" s="103"/>
      <c r="E72" s="352" t="s">
        <v>290</v>
      </c>
      <c r="F72" s="59"/>
      <c r="G72" s="350">
        <f>G73+G74</f>
        <v>0</v>
      </c>
      <c r="H72" s="350">
        <f>H73+H74</f>
        <v>0</v>
      </c>
      <c r="I72" s="211" t="e">
        <f t="shared" si="0"/>
        <v>#DIV/0!</v>
      </c>
    </row>
    <row r="73" spans="1:9" ht="36" customHeight="1">
      <c r="A73" s="109" t="s">
        <v>555</v>
      </c>
      <c r="B73" s="99"/>
      <c r="C73" s="103"/>
      <c r="D73" s="103"/>
      <c r="E73" s="148" t="s">
        <v>12</v>
      </c>
      <c r="F73" s="59"/>
      <c r="G73" s="350">
        <f>'расх 22 г'!K176</f>
        <v>0</v>
      </c>
      <c r="H73" s="350">
        <f>'расх 22 г'!L176</f>
        <v>0</v>
      </c>
      <c r="I73" s="211" t="e">
        <f t="shared" si="0"/>
        <v>#DIV/0!</v>
      </c>
    </row>
    <row r="74" spans="1:9" ht="25.5">
      <c r="A74" s="70" t="s">
        <v>478</v>
      </c>
      <c r="B74" s="99"/>
      <c r="C74" s="103"/>
      <c r="D74" s="103"/>
      <c r="E74" s="148" t="s">
        <v>479</v>
      </c>
      <c r="F74" s="59"/>
      <c r="G74" s="350">
        <f>'расх 22 г'!K178</f>
        <v>0</v>
      </c>
      <c r="H74" s="350">
        <f>'расх 22 г'!L178</f>
        <v>0</v>
      </c>
      <c r="I74" s="211" t="e">
        <f t="shared" si="0"/>
        <v>#DIV/0!</v>
      </c>
    </row>
    <row r="75" spans="1:9" ht="25.5">
      <c r="A75" s="199" t="s">
        <v>552</v>
      </c>
      <c r="B75" s="99"/>
      <c r="C75" s="103"/>
      <c r="D75" s="103"/>
      <c r="E75" s="185" t="s">
        <v>127</v>
      </c>
      <c r="F75" s="59"/>
      <c r="G75" s="350">
        <f>G76</f>
        <v>0</v>
      </c>
      <c r="H75" s="350">
        <f>H76</f>
        <v>0</v>
      </c>
      <c r="I75" s="211" t="e">
        <f t="shared" si="0"/>
        <v>#DIV/0!</v>
      </c>
    </row>
    <row r="76" spans="1:9" ht="38.25">
      <c r="A76" s="223" t="s">
        <v>135</v>
      </c>
      <c r="B76" s="99"/>
      <c r="C76" s="103"/>
      <c r="D76" s="103"/>
      <c r="E76" s="354" t="s">
        <v>475</v>
      </c>
      <c r="F76" s="59"/>
      <c r="G76" s="350">
        <f>'расх 22 г'!K127</f>
        <v>0</v>
      </c>
      <c r="H76" s="350">
        <f>'расх 22 г'!L127</f>
        <v>0</v>
      </c>
      <c r="I76" s="211" t="e">
        <f t="shared" si="0"/>
        <v>#DIV/0!</v>
      </c>
    </row>
    <row r="77" spans="1:9" s="195" customFormat="1" ht="12.75">
      <c r="A77" s="191" t="s">
        <v>125</v>
      </c>
      <c r="B77" s="192"/>
      <c r="C77" s="193"/>
      <c r="D77" s="193"/>
      <c r="E77" s="194"/>
      <c r="F77" s="194"/>
      <c r="G77" s="292">
        <f>G11+G23+G44+G69+G72+G75</f>
        <v>15175.26302</v>
      </c>
      <c r="H77" s="292">
        <f>H11+H23+H44+H69+H72+H75</f>
        <v>4113.705910000001</v>
      </c>
      <c r="I77" s="215">
        <f t="shared" si="0"/>
        <v>27.107971074889488</v>
      </c>
    </row>
    <row r="78" spans="1:9" s="146" customFormat="1" ht="30" customHeight="1">
      <c r="A78" s="227" t="s">
        <v>247</v>
      </c>
      <c r="B78" s="98" t="s">
        <v>124</v>
      </c>
      <c r="C78" s="197" t="s">
        <v>341</v>
      </c>
      <c r="D78" s="197" t="s">
        <v>342</v>
      </c>
      <c r="E78" s="196" t="s">
        <v>150</v>
      </c>
      <c r="F78" s="298"/>
      <c r="G78" s="278">
        <f aca="true" t="shared" si="4" ref="G78:H81">G79</f>
        <v>1556.01</v>
      </c>
      <c r="H78" s="238">
        <f t="shared" si="4"/>
        <v>567.06427</v>
      </c>
      <c r="I78" s="216">
        <f t="shared" si="0"/>
        <v>36.44348493904281</v>
      </c>
    </row>
    <row r="79" spans="1:9" s="5" customFormat="1" ht="13.5" customHeight="1">
      <c r="A79" s="130" t="s">
        <v>206</v>
      </c>
      <c r="B79" s="99" t="s">
        <v>124</v>
      </c>
      <c r="C79" s="298" t="s">
        <v>341</v>
      </c>
      <c r="D79" s="298" t="s">
        <v>342</v>
      </c>
      <c r="E79" s="196" t="s">
        <v>151</v>
      </c>
      <c r="F79" s="298"/>
      <c r="G79" s="278">
        <f t="shared" si="4"/>
        <v>1556.01</v>
      </c>
      <c r="H79" s="238">
        <f t="shared" si="4"/>
        <v>567.06427</v>
      </c>
      <c r="I79" s="216">
        <f t="shared" si="0"/>
        <v>36.44348493904281</v>
      </c>
    </row>
    <row r="80" spans="1:9" s="5" customFormat="1" ht="27.75" customHeight="1">
      <c r="A80" s="130" t="s">
        <v>207</v>
      </c>
      <c r="B80" s="99" t="s">
        <v>124</v>
      </c>
      <c r="C80" s="196" t="s">
        <v>341</v>
      </c>
      <c r="D80" s="196" t="s">
        <v>342</v>
      </c>
      <c r="E80" s="196" t="s">
        <v>152</v>
      </c>
      <c r="F80" s="298"/>
      <c r="G80" s="278">
        <f t="shared" si="4"/>
        <v>1556.01</v>
      </c>
      <c r="H80" s="238">
        <f t="shared" si="4"/>
        <v>567.06427</v>
      </c>
      <c r="I80" s="216">
        <f t="shared" si="0"/>
        <v>36.44348493904281</v>
      </c>
    </row>
    <row r="81" spans="1:9" s="5" customFormat="1" ht="38.25">
      <c r="A81" s="130" t="s">
        <v>248</v>
      </c>
      <c r="B81" s="99" t="s">
        <v>124</v>
      </c>
      <c r="C81" s="196" t="s">
        <v>341</v>
      </c>
      <c r="D81" s="196" t="s">
        <v>342</v>
      </c>
      <c r="E81" s="196" t="s">
        <v>152</v>
      </c>
      <c r="F81" s="196" t="s">
        <v>97</v>
      </c>
      <c r="G81" s="278">
        <f t="shared" si="4"/>
        <v>1556.01</v>
      </c>
      <c r="H81" s="238">
        <f t="shared" si="4"/>
        <v>567.06427</v>
      </c>
      <c r="I81" s="216">
        <f t="shared" si="0"/>
        <v>36.44348493904281</v>
      </c>
    </row>
    <row r="82" spans="1:9" s="5" customFormat="1" ht="17.25" customHeight="1">
      <c r="A82" s="130" t="s">
        <v>249</v>
      </c>
      <c r="B82" s="99" t="s">
        <v>124</v>
      </c>
      <c r="C82" s="196" t="s">
        <v>341</v>
      </c>
      <c r="D82" s="196" t="s">
        <v>342</v>
      </c>
      <c r="E82" s="196" t="s">
        <v>152</v>
      </c>
      <c r="F82" s="298" t="s">
        <v>32</v>
      </c>
      <c r="G82" s="278">
        <f>'расх 22 г'!K17</f>
        <v>1556.01</v>
      </c>
      <c r="H82" s="238">
        <f>'расх 22 г'!L17</f>
        <v>567.06427</v>
      </c>
      <c r="I82" s="216">
        <f t="shared" si="0"/>
        <v>36.44348493904281</v>
      </c>
    </row>
    <row r="83" spans="1:9" s="5" customFormat="1" ht="15.75" hidden="1">
      <c r="A83" s="172" t="s">
        <v>208</v>
      </c>
      <c r="B83" s="131" t="s">
        <v>124</v>
      </c>
      <c r="C83" s="168" t="s">
        <v>341</v>
      </c>
      <c r="D83" s="168" t="s">
        <v>342</v>
      </c>
      <c r="E83" s="168" t="s">
        <v>152</v>
      </c>
      <c r="F83" s="168">
        <v>121</v>
      </c>
      <c r="G83" s="280"/>
      <c r="H83" s="240"/>
      <c r="I83" s="211" t="e">
        <f t="shared" si="0"/>
        <v>#DIV/0!</v>
      </c>
    </row>
    <row r="84" spans="1:9" s="5" customFormat="1" ht="38.25" hidden="1">
      <c r="A84" s="172" t="s">
        <v>210</v>
      </c>
      <c r="B84" s="131" t="s">
        <v>124</v>
      </c>
      <c r="C84" s="168" t="s">
        <v>341</v>
      </c>
      <c r="D84" s="168" t="s">
        <v>342</v>
      </c>
      <c r="E84" s="168" t="s">
        <v>152</v>
      </c>
      <c r="F84" s="168" t="s">
        <v>211</v>
      </c>
      <c r="G84" s="280"/>
      <c r="H84" s="240"/>
      <c r="I84" s="211" t="e">
        <f t="shared" si="0"/>
        <v>#DIV/0!</v>
      </c>
    </row>
    <row r="85" spans="1:9" s="146" customFormat="1" ht="15" customHeight="1">
      <c r="A85" s="227" t="s">
        <v>212</v>
      </c>
      <c r="B85" s="99" t="s">
        <v>124</v>
      </c>
      <c r="C85" s="71" t="s">
        <v>341</v>
      </c>
      <c r="D85" s="71" t="s">
        <v>344</v>
      </c>
      <c r="E85" s="196" t="s">
        <v>153</v>
      </c>
      <c r="F85" s="71"/>
      <c r="G85" s="266">
        <f aca="true" t="shared" si="5" ref="G85:H88">G86</f>
        <v>1027.1</v>
      </c>
      <c r="H85" s="105">
        <f t="shared" si="5"/>
        <v>397.16282</v>
      </c>
      <c r="I85" s="216">
        <f t="shared" si="0"/>
        <v>38.66836919482037</v>
      </c>
    </row>
    <row r="86" spans="1:9" s="5" customFormat="1" ht="15" customHeight="1">
      <c r="A86" s="173" t="s">
        <v>250</v>
      </c>
      <c r="B86" s="99" t="s">
        <v>124</v>
      </c>
      <c r="C86" s="71" t="s">
        <v>341</v>
      </c>
      <c r="D86" s="71" t="s">
        <v>344</v>
      </c>
      <c r="E86" s="196" t="s">
        <v>154</v>
      </c>
      <c r="F86" s="103"/>
      <c r="G86" s="266">
        <f t="shared" si="5"/>
        <v>1027.1</v>
      </c>
      <c r="H86" s="105">
        <f t="shared" si="5"/>
        <v>397.16282</v>
      </c>
      <c r="I86" s="216">
        <f t="shared" si="0"/>
        <v>38.66836919482037</v>
      </c>
    </row>
    <row r="87" spans="1:9" s="5" customFormat="1" ht="25.5" customHeight="1">
      <c r="A87" s="130" t="s">
        <v>207</v>
      </c>
      <c r="B87" s="99" t="s">
        <v>124</v>
      </c>
      <c r="C87" s="71" t="s">
        <v>341</v>
      </c>
      <c r="D87" s="71" t="s">
        <v>344</v>
      </c>
      <c r="E87" s="196" t="s">
        <v>155</v>
      </c>
      <c r="F87" s="103"/>
      <c r="G87" s="278">
        <f t="shared" si="5"/>
        <v>1027.1</v>
      </c>
      <c r="H87" s="238">
        <f t="shared" si="5"/>
        <v>397.16282</v>
      </c>
      <c r="I87" s="216">
        <f t="shared" si="0"/>
        <v>38.66836919482037</v>
      </c>
    </row>
    <row r="88" spans="1:9" s="5" customFormat="1" ht="38.25">
      <c r="A88" s="130" t="s">
        <v>248</v>
      </c>
      <c r="B88" s="99" t="s">
        <v>124</v>
      </c>
      <c r="C88" s="71" t="s">
        <v>341</v>
      </c>
      <c r="D88" s="71" t="s">
        <v>344</v>
      </c>
      <c r="E88" s="196" t="s">
        <v>155</v>
      </c>
      <c r="F88" s="103" t="s">
        <v>97</v>
      </c>
      <c r="G88" s="278">
        <f t="shared" si="5"/>
        <v>1027.1</v>
      </c>
      <c r="H88" s="238">
        <f t="shared" si="5"/>
        <v>397.16282</v>
      </c>
      <c r="I88" s="216">
        <f t="shared" si="0"/>
        <v>38.66836919482037</v>
      </c>
    </row>
    <row r="89" spans="1:9" s="5" customFormat="1" ht="17.25" customHeight="1">
      <c r="A89" s="130" t="s">
        <v>249</v>
      </c>
      <c r="B89" s="99" t="s">
        <v>124</v>
      </c>
      <c r="C89" s="71" t="s">
        <v>341</v>
      </c>
      <c r="D89" s="71" t="s">
        <v>344</v>
      </c>
      <c r="E89" s="196" t="s">
        <v>155</v>
      </c>
      <c r="F89" s="103" t="s">
        <v>32</v>
      </c>
      <c r="G89" s="278">
        <f>'расх 22 г'!K25</f>
        <v>1027.1</v>
      </c>
      <c r="H89" s="238">
        <f>'расх 22 г'!L25</f>
        <v>397.16282</v>
      </c>
      <c r="I89" s="216">
        <f t="shared" si="0"/>
        <v>38.66836919482037</v>
      </c>
    </row>
    <row r="90" spans="1:9" s="5" customFormat="1" ht="15.75" hidden="1">
      <c r="A90" s="172" t="s">
        <v>208</v>
      </c>
      <c r="B90" s="131" t="s">
        <v>124</v>
      </c>
      <c r="C90" s="168" t="s">
        <v>341</v>
      </c>
      <c r="D90" s="168" t="s">
        <v>344</v>
      </c>
      <c r="E90" s="168" t="s">
        <v>155</v>
      </c>
      <c r="F90" s="168">
        <v>121</v>
      </c>
      <c r="G90" s="280"/>
      <c r="H90" s="240"/>
      <c r="I90" s="211" t="e">
        <f t="shared" si="0"/>
        <v>#DIV/0!</v>
      </c>
    </row>
    <row r="91" spans="1:9" s="5" customFormat="1" ht="38.25" hidden="1">
      <c r="A91" s="172" t="s">
        <v>210</v>
      </c>
      <c r="B91" s="131" t="s">
        <v>124</v>
      </c>
      <c r="C91" s="168" t="s">
        <v>341</v>
      </c>
      <c r="D91" s="168" t="s">
        <v>344</v>
      </c>
      <c r="E91" s="168" t="s">
        <v>155</v>
      </c>
      <c r="F91" s="168" t="s">
        <v>211</v>
      </c>
      <c r="G91" s="280"/>
      <c r="H91" s="240"/>
      <c r="I91" s="211" t="e">
        <f t="shared" si="0"/>
        <v>#DIV/0!</v>
      </c>
    </row>
    <row r="92" spans="1:9" s="5" customFormat="1" ht="42" customHeight="1">
      <c r="A92" s="70" t="s">
        <v>213</v>
      </c>
      <c r="B92" s="99" t="s">
        <v>124</v>
      </c>
      <c r="C92" s="71" t="s">
        <v>341</v>
      </c>
      <c r="D92" s="71" t="s">
        <v>343</v>
      </c>
      <c r="E92" s="148" t="s">
        <v>156</v>
      </c>
      <c r="F92" s="71"/>
      <c r="G92" s="266">
        <f>G93+G141+G173+G113</f>
        <v>22255.89826</v>
      </c>
      <c r="H92" s="266">
        <f>H93+H141+H173+H113</f>
        <v>9292.163929999999</v>
      </c>
      <c r="I92" s="211">
        <f t="shared" si="0"/>
        <v>41.75146660649768</v>
      </c>
    </row>
    <row r="93" spans="1:9" s="5" customFormat="1" ht="26.25" customHeight="1">
      <c r="A93" s="70" t="s">
        <v>251</v>
      </c>
      <c r="B93" s="99" t="s">
        <v>124</v>
      </c>
      <c r="C93" s="71" t="s">
        <v>341</v>
      </c>
      <c r="D93" s="71" t="s">
        <v>343</v>
      </c>
      <c r="E93" s="148" t="s">
        <v>157</v>
      </c>
      <c r="F93" s="71"/>
      <c r="G93" s="266">
        <f>G94+G100</f>
        <v>12006.298260000001</v>
      </c>
      <c r="H93" s="266">
        <f>H94+H100</f>
        <v>4593.33889</v>
      </c>
      <c r="I93" s="211">
        <f t="shared" si="0"/>
        <v>38.25774431494091</v>
      </c>
    </row>
    <row r="94" spans="1:9" s="5" customFormat="1" ht="27" customHeight="1">
      <c r="A94" s="130" t="s">
        <v>207</v>
      </c>
      <c r="B94" s="99" t="s">
        <v>124</v>
      </c>
      <c r="C94" s="71" t="s">
        <v>341</v>
      </c>
      <c r="D94" s="71" t="s">
        <v>343</v>
      </c>
      <c r="E94" s="196" t="s">
        <v>158</v>
      </c>
      <c r="F94" s="71"/>
      <c r="G94" s="281">
        <f>G95</f>
        <v>10007.7</v>
      </c>
      <c r="H94" s="244">
        <f>H95</f>
        <v>3427.2195300000003</v>
      </c>
      <c r="I94" s="216">
        <f t="shared" si="0"/>
        <v>34.24582601396924</v>
      </c>
    </row>
    <row r="95" spans="1:9" s="5" customFormat="1" ht="38.25">
      <c r="A95" s="130" t="s">
        <v>248</v>
      </c>
      <c r="B95" s="99" t="s">
        <v>124</v>
      </c>
      <c r="C95" s="71" t="s">
        <v>341</v>
      </c>
      <c r="D95" s="71" t="s">
        <v>343</v>
      </c>
      <c r="E95" s="196" t="s">
        <v>158</v>
      </c>
      <c r="F95" s="71" t="s">
        <v>97</v>
      </c>
      <c r="G95" s="281">
        <f>G96</f>
        <v>10007.7</v>
      </c>
      <c r="H95" s="244">
        <f>H96</f>
        <v>3427.2195300000003</v>
      </c>
      <c r="I95" s="216">
        <f t="shared" si="0"/>
        <v>34.24582601396924</v>
      </c>
    </row>
    <row r="96" spans="1:9" s="5" customFormat="1" ht="15.75">
      <c r="A96" s="130" t="s">
        <v>216</v>
      </c>
      <c r="B96" s="99" t="s">
        <v>124</v>
      </c>
      <c r="C96" s="71" t="s">
        <v>341</v>
      </c>
      <c r="D96" s="71" t="s">
        <v>343</v>
      </c>
      <c r="E96" s="196" t="s">
        <v>158</v>
      </c>
      <c r="F96" s="71" t="s">
        <v>32</v>
      </c>
      <c r="G96" s="281">
        <f>'расх 22 г'!K33</f>
        <v>10007.7</v>
      </c>
      <c r="H96" s="244">
        <f>'расх 22 г'!L33</f>
        <v>3427.2195300000003</v>
      </c>
      <c r="I96" s="216">
        <f t="shared" si="0"/>
        <v>34.24582601396924</v>
      </c>
    </row>
    <row r="97" spans="1:9" s="5" customFormat="1" ht="15.75" hidden="1">
      <c r="A97" s="172" t="s">
        <v>208</v>
      </c>
      <c r="B97" s="131" t="s">
        <v>124</v>
      </c>
      <c r="C97" s="151" t="s">
        <v>341</v>
      </c>
      <c r="D97" s="151" t="s">
        <v>343</v>
      </c>
      <c r="E97" s="168" t="s">
        <v>158</v>
      </c>
      <c r="F97" s="151" t="s">
        <v>355</v>
      </c>
      <c r="G97" s="266"/>
      <c r="H97" s="105"/>
      <c r="I97" s="211" t="e">
        <f t="shared" si="0"/>
        <v>#DIV/0!</v>
      </c>
    </row>
    <row r="98" spans="1:9" s="5" customFormat="1" ht="15.75" hidden="1">
      <c r="A98" s="172" t="s">
        <v>219</v>
      </c>
      <c r="B98" s="131" t="s">
        <v>124</v>
      </c>
      <c r="C98" s="151" t="s">
        <v>341</v>
      </c>
      <c r="D98" s="151" t="s">
        <v>343</v>
      </c>
      <c r="E98" s="168" t="s">
        <v>158</v>
      </c>
      <c r="F98" s="151" t="s">
        <v>356</v>
      </c>
      <c r="G98" s="266"/>
      <c r="H98" s="105"/>
      <c r="I98" s="211" t="e">
        <f t="shared" si="0"/>
        <v>#DIV/0!</v>
      </c>
    </row>
    <row r="99" spans="1:9" s="5" customFormat="1" ht="41.25" customHeight="1" hidden="1">
      <c r="A99" s="172" t="s">
        <v>210</v>
      </c>
      <c r="B99" s="131" t="s">
        <v>124</v>
      </c>
      <c r="C99" s="151" t="s">
        <v>341</v>
      </c>
      <c r="D99" s="151" t="s">
        <v>343</v>
      </c>
      <c r="E99" s="168" t="s">
        <v>158</v>
      </c>
      <c r="F99" s="151" t="s">
        <v>211</v>
      </c>
      <c r="G99" s="266"/>
      <c r="H99" s="105"/>
      <c r="I99" s="211" t="e">
        <f t="shared" si="0"/>
        <v>#DIV/0!</v>
      </c>
    </row>
    <row r="100" spans="1:9" s="5" customFormat="1" ht="19.5" customHeight="1">
      <c r="A100" s="130" t="s">
        <v>215</v>
      </c>
      <c r="B100" s="99" t="s">
        <v>124</v>
      </c>
      <c r="C100" s="71" t="s">
        <v>341</v>
      </c>
      <c r="D100" s="71" t="s">
        <v>343</v>
      </c>
      <c r="E100" s="196" t="s">
        <v>159</v>
      </c>
      <c r="F100" s="71"/>
      <c r="G100" s="266">
        <f>G101+G105</f>
        <v>1998.59826</v>
      </c>
      <c r="H100" s="105">
        <f>H101+H105</f>
        <v>1166.11936</v>
      </c>
      <c r="I100" s="216">
        <f t="shared" si="0"/>
        <v>58.34686156486496</v>
      </c>
    </row>
    <row r="101" spans="1:9" s="5" customFormat="1" ht="29.25" customHeight="1">
      <c r="A101" s="70" t="s">
        <v>252</v>
      </c>
      <c r="B101" s="99" t="s">
        <v>124</v>
      </c>
      <c r="C101" s="71" t="s">
        <v>341</v>
      </c>
      <c r="D101" s="71" t="s">
        <v>343</v>
      </c>
      <c r="E101" s="196" t="s">
        <v>159</v>
      </c>
      <c r="F101" s="71" t="s">
        <v>253</v>
      </c>
      <c r="G101" s="266">
        <f>G102</f>
        <v>1697.3</v>
      </c>
      <c r="H101" s="105">
        <f>H102</f>
        <v>947.24329</v>
      </c>
      <c r="I101" s="216">
        <f t="shared" si="0"/>
        <v>55.80883108466388</v>
      </c>
    </row>
    <row r="102" spans="1:9" s="5" customFormat="1" ht="28.5" customHeight="1">
      <c r="A102" s="130" t="s">
        <v>254</v>
      </c>
      <c r="B102" s="99" t="s">
        <v>124</v>
      </c>
      <c r="C102" s="71" t="s">
        <v>341</v>
      </c>
      <c r="D102" s="71" t="s">
        <v>343</v>
      </c>
      <c r="E102" s="196" t="s">
        <v>159</v>
      </c>
      <c r="F102" s="71" t="s">
        <v>217</v>
      </c>
      <c r="G102" s="266">
        <f>'расх 22 г'!K39</f>
        <v>1697.3</v>
      </c>
      <c r="H102" s="105">
        <f>'расх 22 г'!L39</f>
        <v>947.24329</v>
      </c>
      <c r="I102" s="216">
        <f t="shared" si="0"/>
        <v>55.80883108466388</v>
      </c>
    </row>
    <row r="103" spans="1:9" s="5" customFormat="1" ht="25.5" hidden="1">
      <c r="A103" s="137" t="s">
        <v>357</v>
      </c>
      <c r="B103" s="131" t="s">
        <v>124</v>
      </c>
      <c r="C103" s="151" t="s">
        <v>341</v>
      </c>
      <c r="D103" s="151" t="s">
        <v>343</v>
      </c>
      <c r="E103" s="168" t="s">
        <v>159</v>
      </c>
      <c r="F103" s="151" t="s">
        <v>358</v>
      </c>
      <c r="G103" s="266"/>
      <c r="H103" s="105"/>
      <c r="I103" s="211" t="e">
        <f t="shared" si="0"/>
        <v>#DIV/0!</v>
      </c>
    </row>
    <row r="104" spans="1:9" s="5" customFormat="1" ht="27" customHeight="1" hidden="1">
      <c r="A104" s="137" t="s">
        <v>25</v>
      </c>
      <c r="B104" s="131" t="s">
        <v>124</v>
      </c>
      <c r="C104" s="151" t="s">
        <v>341</v>
      </c>
      <c r="D104" s="151" t="s">
        <v>343</v>
      </c>
      <c r="E104" s="168" t="s">
        <v>159</v>
      </c>
      <c r="F104" s="151" t="s">
        <v>359</v>
      </c>
      <c r="G104" s="266"/>
      <c r="H104" s="105"/>
      <c r="I104" s="211" t="e">
        <f t="shared" si="0"/>
        <v>#DIV/0!</v>
      </c>
    </row>
    <row r="105" spans="1:9" s="5" customFormat="1" ht="16.5" customHeight="1">
      <c r="A105" s="70" t="s">
        <v>117</v>
      </c>
      <c r="B105" s="99" t="s">
        <v>124</v>
      </c>
      <c r="C105" s="71" t="s">
        <v>341</v>
      </c>
      <c r="D105" s="71" t="s">
        <v>343</v>
      </c>
      <c r="E105" s="196" t="s">
        <v>159</v>
      </c>
      <c r="F105" s="71" t="s">
        <v>255</v>
      </c>
      <c r="G105" s="266">
        <f>'расх 22 г'!K44</f>
        <v>301.29826</v>
      </c>
      <c r="H105" s="266">
        <f>'расх 22 г'!L44</f>
        <v>218.87607</v>
      </c>
      <c r="I105" s="216">
        <f t="shared" si="0"/>
        <v>72.64431928680902</v>
      </c>
    </row>
    <row r="106" spans="1:9" s="5" customFormat="1" ht="16.5" customHeight="1" hidden="1">
      <c r="A106" s="70" t="s">
        <v>256</v>
      </c>
      <c r="B106" s="99" t="s">
        <v>124</v>
      </c>
      <c r="C106" s="71" t="s">
        <v>341</v>
      </c>
      <c r="D106" s="71" t="s">
        <v>343</v>
      </c>
      <c r="E106" s="196" t="s">
        <v>159</v>
      </c>
      <c r="F106" s="71" t="s">
        <v>257</v>
      </c>
      <c r="G106" s="266">
        <f>'расх 22 г'!K45</f>
        <v>182</v>
      </c>
      <c r="H106" s="105">
        <f>'расх 22 г'!L45</f>
        <v>107.3835</v>
      </c>
      <c r="I106" s="216">
        <f t="shared" si="0"/>
        <v>59.00192307692308</v>
      </c>
    </row>
    <row r="107" spans="1:9" s="5" customFormat="1" ht="66.75" customHeight="1" hidden="1">
      <c r="A107" s="175" t="s">
        <v>258</v>
      </c>
      <c r="B107" s="131" t="s">
        <v>124</v>
      </c>
      <c r="C107" s="151" t="s">
        <v>341</v>
      </c>
      <c r="D107" s="151" t="s">
        <v>343</v>
      </c>
      <c r="E107" s="168" t="s">
        <v>159</v>
      </c>
      <c r="F107" s="151" t="s">
        <v>291</v>
      </c>
      <c r="G107" s="266"/>
      <c r="H107" s="105"/>
      <c r="I107" s="211" t="e">
        <f t="shared" si="0"/>
        <v>#DIV/0!</v>
      </c>
    </row>
    <row r="108" spans="1:9" s="5" customFormat="1" ht="18" customHeight="1" hidden="1">
      <c r="A108" s="70" t="s">
        <v>259</v>
      </c>
      <c r="B108" s="99" t="s">
        <v>124</v>
      </c>
      <c r="C108" s="71" t="s">
        <v>341</v>
      </c>
      <c r="D108" s="71" t="s">
        <v>343</v>
      </c>
      <c r="E108" s="148" t="s">
        <v>159</v>
      </c>
      <c r="F108" s="71" t="s">
        <v>220</v>
      </c>
      <c r="G108" s="266">
        <v>0</v>
      </c>
      <c r="H108" s="105">
        <v>0</v>
      </c>
      <c r="I108" s="211" t="e">
        <f t="shared" si="0"/>
        <v>#DIV/0!</v>
      </c>
    </row>
    <row r="109" spans="1:9" s="5" customFormat="1" ht="17.25" customHeight="1" hidden="1">
      <c r="A109" s="341" t="s">
        <v>260</v>
      </c>
      <c r="B109" s="342" t="s">
        <v>124</v>
      </c>
      <c r="C109" s="343" t="s">
        <v>341</v>
      </c>
      <c r="D109" s="343" t="s">
        <v>343</v>
      </c>
      <c r="E109" s="354" t="s">
        <v>159</v>
      </c>
      <c r="F109" s="151" t="s">
        <v>361</v>
      </c>
      <c r="G109" s="266"/>
      <c r="H109" s="105"/>
      <c r="I109" s="211" t="e">
        <f t="shared" si="0"/>
        <v>#DIV/0!</v>
      </c>
    </row>
    <row r="110" spans="1:9" s="5" customFormat="1" ht="17.25" customHeight="1" hidden="1">
      <c r="A110" s="341" t="s">
        <v>223</v>
      </c>
      <c r="B110" s="342" t="s">
        <v>124</v>
      </c>
      <c r="C110" s="343" t="s">
        <v>341</v>
      </c>
      <c r="D110" s="343" t="s">
        <v>343</v>
      </c>
      <c r="E110" s="354" t="s">
        <v>159</v>
      </c>
      <c r="F110" s="151" t="s">
        <v>222</v>
      </c>
      <c r="G110" s="266"/>
      <c r="H110" s="105"/>
      <c r="I110" s="211" t="e">
        <f t="shared" si="0"/>
        <v>#DIV/0!</v>
      </c>
    </row>
    <row r="111" spans="1:9" ht="39.75" customHeight="1" hidden="1">
      <c r="A111" s="70" t="s">
        <v>213</v>
      </c>
      <c r="B111" s="99" t="s">
        <v>124</v>
      </c>
      <c r="C111" s="71" t="s">
        <v>347</v>
      </c>
      <c r="D111" s="71" t="s">
        <v>341</v>
      </c>
      <c r="E111" s="148" t="s">
        <v>156</v>
      </c>
      <c r="F111" s="59"/>
      <c r="G111" s="302">
        <f>G112</f>
        <v>7133.4</v>
      </c>
      <c r="H111" s="167">
        <f>H112</f>
        <v>3276.59593</v>
      </c>
      <c r="I111" s="211">
        <f t="shared" si="0"/>
        <v>45.93315852188298</v>
      </c>
    </row>
    <row r="112" spans="1:9" ht="15.75" customHeight="1">
      <c r="A112" s="70" t="s">
        <v>225</v>
      </c>
      <c r="B112" s="99" t="s">
        <v>124</v>
      </c>
      <c r="C112" s="71" t="s">
        <v>347</v>
      </c>
      <c r="D112" s="71" t="s">
        <v>341</v>
      </c>
      <c r="E112" s="148" t="s">
        <v>175</v>
      </c>
      <c r="F112" s="59"/>
      <c r="G112" s="302">
        <f>'расх 22 г'!K185</f>
        <v>7133.4</v>
      </c>
      <c r="H112" s="302">
        <f>H113+H114</f>
        <v>3276.59593</v>
      </c>
      <c r="I112" s="211">
        <f t="shared" si="0"/>
        <v>45.93315852188298</v>
      </c>
    </row>
    <row r="113" spans="1:9" ht="27" customHeight="1">
      <c r="A113" s="70" t="s">
        <v>493</v>
      </c>
      <c r="B113" s="99" t="s">
        <v>124</v>
      </c>
      <c r="C113" s="71" t="s">
        <v>347</v>
      </c>
      <c r="D113" s="71" t="s">
        <v>341</v>
      </c>
      <c r="E113" s="148" t="s">
        <v>497</v>
      </c>
      <c r="F113" s="59"/>
      <c r="G113" s="302">
        <f>'расх 22 г'!K186</f>
        <v>7133.4</v>
      </c>
      <c r="H113" s="302">
        <f>'расх 22 г'!L186</f>
        <v>3276.59593</v>
      </c>
      <c r="I113" s="211">
        <f t="shared" si="0"/>
        <v>45.93315852188298</v>
      </c>
    </row>
    <row r="114" spans="1:9" ht="16.5" customHeight="1">
      <c r="A114" s="130" t="s">
        <v>496</v>
      </c>
      <c r="B114" s="99" t="s">
        <v>124</v>
      </c>
      <c r="C114" s="71" t="s">
        <v>347</v>
      </c>
      <c r="D114" s="71" t="s">
        <v>341</v>
      </c>
      <c r="E114" s="148" t="s">
        <v>498</v>
      </c>
      <c r="F114" s="59" t="s">
        <v>97</v>
      </c>
      <c r="G114" s="302">
        <f>'расх 22 г'!K189</f>
        <v>0</v>
      </c>
      <c r="H114" s="302">
        <f>'расх 22 г'!L189</f>
        <v>0</v>
      </c>
      <c r="I114" s="211">
        <v>0</v>
      </c>
    </row>
    <row r="115" spans="1:9" ht="16.5" customHeight="1" hidden="1">
      <c r="A115" s="70" t="s">
        <v>288</v>
      </c>
      <c r="B115" s="99" t="s">
        <v>124</v>
      </c>
      <c r="C115" s="71" t="s">
        <v>347</v>
      </c>
      <c r="D115" s="71" t="s">
        <v>341</v>
      </c>
      <c r="E115" s="148" t="s">
        <v>176</v>
      </c>
      <c r="F115" s="59" t="s">
        <v>398</v>
      </c>
      <c r="G115" s="302"/>
      <c r="H115" s="167"/>
      <c r="I115" s="211" t="e">
        <f aca="true" t="shared" si="6" ref="I115:I186">H115/G115*100</f>
        <v>#DIV/0!</v>
      </c>
    </row>
    <row r="116" spans="1:9" ht="15.75" hidden="1">
      <c r="A116" s="341" t="s">
        <v>268</v>
      </c>
      <c r="B116" s="342" t="s">
        <v>124</v>
      </c>
      <c r="C116" s="343" t="s">
        <v>347</v>
      </c>
      <c r="D116" s="343" t="s">
        <v>341</v>
      </c>
      <c r="E116" s="354" t="s">
        <v>176</v>
      </c>
      <c r="F116" s="151" t="s">
        <v>374</v>
      </c>
      <c r="G116" s="302"/>
      <c r="H116" s="167"/>
      <c r="I116" s="211" t="e">
        <f t="shared" si="6"/>
        <v>#DIV/0!</v>
      </c>
    </row>
    <row r="117" spans="1:9" ht="28.5" customHeight="1" hidden="1">
      <c r="A117" s="341" t="s">
        <v>269</v>
      </c>
      <c r="B117" s="342" t="s">
        <v>124</v>
      </c>
      <c r="C117" s="343" t="s">
        <v>347</v>
      </c>
      <c r="D117" s="343" t="s">
        <v>341</v>
      </c>
      <c r="E117" s="354" t="s">
        <v>176</v>
      </c>
      <c r="F117" s="151" t="s">
        <v>375</v>
      </c>
      <c r="G117" s="302"/>
      <c r="H117" s="167"/>
      <c r="I117" s="211" t="e">
        <f t="shared" si="6"/>
        <v>#DIV/0!</v>
      </c>
    </row>
    <row r="118" spans="1:9" ht="28.5" customHeight="1" hidden="1">
      <c r="A118" s="341" t="s">
        <v>270</v>
      </c>
      <c r="B118" s="342" t="s">
        <v>124</v>
      </c>
      <c r="C118" s="343" t="s">
        <v>347</v>
      </c>
      <c r="D118" s="343" t="s">
        <v>341</v>
      </c>
      <c r="E118" s="354" t="s">
        <v>176</v>
      </c>
      <c r="F118" s="151" t="s">
        <v>209</v>
      </c>
      <c r="G118" s="302"/>
      <c r="H118" s="167"/>
      <c r="I118" s="211" t="e">
        <f t="shared" si="6"/>
        <v>#DIV/0!</v>
      </c>
    </row>
    <row r="119" spans="1:9" ht="15.75" hidden="1">
      <c r="A119" s="70" t="s">
        <v>272</v>
      </c>
      <c r="B119" s="99" t="s">
        <v>124</v>
      </c>
      <c r="C119" s="71" t="s">
        <v>347</v>
      </c>
      <c r="D119" s="71" t="s">
        <v>341</v>
      </c>
      <c r="E119" s="148" t="s">
        <v>178</v>
      </c>
      <c r="F119" s="59"/>
      <c r="G119" s="302"/>
      <c r="H119" s="167"/>
      <c r="I119" s="211" t="e">
        <f t="shared" si="6"/>
        <v>#DIV/0!</v>
      </c>
    </row>
    <row r="120" spans="1:9" ht="38.25" hidden="1">
      <c r="A120" s="130" t="s">
        <v>248</v>
      </c>
      <c r="B120" s="99" t="s">
        <v>124</v>
      </c>
      <c r="C120" s="71" t="s">
        <v>347</v>
      </c>
      <c r="D120" s="71" t="s">
        <v>341</v>
      </c>
      <c r="E120" s="148" t="s">
        <v>178</v>
      </c>
      <c r="F120" s="59" t="s">
        <v>97</v>
      </c>
      <c r="G120" s="302"/>
      <c r="H120" s="167"/>
      <c r="I120" s="211" t="e">
        <f t="shared" si="6"/>
        <v>#DIV/0!</v>
      </c>
    </row>
    <row r="121" spans="1:9" ht="17.25" customHeight="1" hidden="1">
      <c r="A121" s="70" t="s">
        <v>126</v>
      </c>
      <c r="B121" s="99" t="s">
        <v>124</v>
      </c>
      <c r="C121" s="71" t="s">
        <v>347</v>
      </c>
      <c r="D121" s="71" t="s">
        <v>341</v>
      </c>
      <c r="E121" s="148" t="s">
        <v>178</v>
      </c>
      <c r="F121" s="59" t="s">
        <v>398</v>
      </c>
      <c r="G121" s="302"/>
      <c r="H121" s="167"/>
      <c r="I121" s="211" t="e">
        <f t="shared" si="6"/>
        <v>#DIV/0!</v>
      </c>
    </row>
    <row r="122" spans="1:9" ht="15.75" hidden="1">
      <c r="A122" s="137" t="s">
        <v>268</v>
      </c>
      <c r="B122" s="99" t="s">
        <v>124</v>
      </c>
      <c r="C122" s="151" t="s">
        <v>347</v>
      </c>
      <c r="D122" s="151" t="s">
        <v>341</v>
      </c>
      <c r="E122" s="168" t="s">
        <v>178</v>
      </c>
      <c r="F122" s="151" t="s">
        <v>374</v>
      </c>
      <c r="G122" s="302"/>
      <c r="H122" s="167"/>
      <c r="I122" s="211" t="e">
        <f t="shared" si="6"/>
        <v>#DIV/0!</v>
      </c>
    </row>
    <row r="123" spans="1:9" ht="27.75" customHeight="1" hidden="1">
      <c r="A123" s="137" t="s">
        <v>269</v>
      </c>
      <c r="B123" s="99" t="s">
        <v>124</v>
      </c>
      <c r="C123" s="151" t="s">
        <v>347</v>
      </c>
      <c r="D123" s="151" t="s">
        <v>341</v>
      </c>
      <c r="E123" s="168" t="s">
        <v>273</v>
      </c>
      <c r="F123" s="151" t="s">
        <v>375</v>
      </c>
      <c r="G123" s="302"/>
      <c r="H123" s="167"/>
      <c r="I123" s="211" t="e">
        <f t="shared" si="6"/>
        <v>#DIV/0!</v>
      </c>
    </row>
    <row r="124" spans="1:9" ht="27.75" customHeight="1" hidden="1">
      <c r="A124" s="137" t="s">
        <v>270</v>
      </c>
      <c r="B124" s="99" t="s">
        <v>124</v>
      </c>
      <c r="C124" s="151" t="s">
        <v>347</v>
      </c>
      <c r="D124" s="151" t="s">
        <v>341</v>
      </c>
      <c r="E124" s="168" t="s">
        <v>178</v>
      </c>
      <c r="F124" s="151" t="s">
        <v>209</v>
      </c>
      <c r="G124" s="302"/>
      <c r="H124" s="167"/>
      <c r="I124" s="211" t="e">
        <f t="shared" si="6"/>
        <v>#DIV/0!</v>
      </c>
    </row>
    <row r="125" spans="1:9" ht="42" customHeight="1" hidden="1">
      <c r="A125" s="68" t="s">
        <v>131</v>
      </c>
      <c r="B125" s="99" t="s">
        <v>384</v>
      </c>
      <c r="C125" s="67" t="s">
        <v>347</v>
      </c>
      <c r="D125" s="67" t="s">
        <v>341</v>
      </c>
      <c r="E125" s="69" t="s">
        <v>180</v>
      </c>
      <c r="F125" s="67"/>
      <c r="G125" s="304"/>
      <c r="H125" s="311"/>
      <c r="I125" s="211" t="e">
        <f t="shared" si="6"/>
        <v>#DIV/0!</v>
      </c>
    </row>
    <row r="126" spans="1:9" ht="42" customHeight="1" hidden="1">
      <c r="A126" s="130" t="s">
        <v>248</v>
      </c>
      <c r="B126" s="99" t="s">
        <v>384</v>
      </c>
      <c r="C126" s="67" t="s">
        <v>347</v>
      </c>
      <c r="D126" s="67" t="s">
        <v>341</v>
      </c>
      <c r="E126" s="69" t="s">
        <v>180</v>
      </c>
      <c r="F126" s="67" t="s">
        <v>97</v>
      </c>
      <c r="G126" s="304"/>
      <c r="H126" s="311"/>
      <c r="I126" s="211" t="e">
        <f t="shared" si="6"/>
        <v>#DIV/0!</v>
      </c>
    </row>
    <row r="127" spans="1:9" ht="18" customHeight="1" hidden="1">
      <c r="A127" s="68" t="s">
        <v>288</v>
      </c>
      <c r="B127" s="99" t="s">
        <v>384</v>
      </c>
      <c r="C127" s="67" t="s">
        <v>347</v>
      </c>
      <c r="D127" s="67" t="s">
        <v>341</v>
      </c>
      <c r="E127" s="69" t="s">
        <v>180</v>
      </c>
      <c r="F127" s="59" t="s">
        <v>398</v>
      </c>
      <c r="G127" s="304"/>
      <c r="H127" s="311"/>
      <c r="I127" s="211" t="e">
        <f t="shared" si="6"/>
        <v>#DIV/0!</v>
      </c>
    </row>
    <row r="128" spans="1:9" ht="29.25" customHeight="1" hidden="1">
      <c r="A128" s="70" t="s">
        <v>271</v>
      </c>
      <c r="B128" s="99" t="s">
        <v>124</v>
      </c>
      <c r="C128" s="71" t="s">
        <v>347</v>
      </c>
      <c r="D128" s="71" t="s">
        <v>341</v>
      </c>
      <c r="E128" s="148" t="s">
        <v>177</v>
      </c>
      <c r="F128" s="71"/>
      <c r="G128" s="302"/>
      <c r="H128" s="167"/>
      <c r="I128" s="211" t="e">
        <f t="shared" si="6"/>
        <v>#DIV/0!</v>
      </c>
    </row>
    <row r="129" spans="1:9" ht="29.25" customHeight="1" hidden="1">
      <c r="A129" s="70" t="s">
        <v>252</v>
      </c>
      <c r="B129" s="99" t="s">
        <v>124</v>
      </c>
      <c r="C129" s="71" t="s">
        <v>347</v>
      </c>
      <c r="D129" s="71" t="s">
        <v>341</v>
      </c>
      <c r="E129" s="148" t="s">
        <v>177</v>
      </c>
      <c r="F129" s="71" t="s">
        <v>253</v>
      </c>
      <c r="G129" s="302"/>
      <c r="H129" s="167"/>
      <c r="I129" s="211" t="e">
        <f t="shared" si="6"/>
        <v>#DIV/0!</v>
      </c>
    </row>
    <row r="130" spans="1:9" ht="29.25" customHeight="1" hidden="1">
      <c r="A130" s="34" t="s">
        <v>254</v>
      </c>
      <c r="B130" s="99" t="s">
        <v>124</v>
      </c>
      <c r="C130" s="71" t="s">
        <v>347</v>
      </c>
      <c r="D130" s="71" t="s">
        <v>341</v>
      </c>
      <c r="E130" s="148" t="s">
        <v>177</v>
      </c>
      <c r="F130" s="71" t="s">
        <v>217</v>
      </c>
      <c r="G130" s="302"/>
      <c r="H130" s="167"/>
      <c r="I130" s="211" t="e">
        <f t="shared" si="6"/>
        <v>#DIV/0!</v>
      </c>
    </row>
    <row r="131" spans="1:9" ht="25.5" hidden="1">
      <c r="A131" s="137" t="s">
        <v>357</v>
      </c>
      <c r="B131" s="99" t="s">
        <v>124</v>
      </c>
      <c r="C131" s="151" t="s">
        <v>347</v>
      </c>
      <c r="D131" s="151" t="s">
        <v>341</v>
      </c>
      <c r="E131" s="168" t="s">
        <v>177</v>
      </c>
      <c r="F131" s="151" t="s">
        <v>358</v>
      </c>
      <c r="G131" s="302"/>
      <c r="H131" s="167"/>
      <c r="I131" s="211" t="e">
        <f t="shared" si="6"/>
        <v>#DIV/0!</v>
      </c>
    </row>
    <row r="132" spans="1:9" ht="27" customHeight="1" hidden="1">
      <c r="A132" s="137" t="s">
        <v>25</v>
      </c>
      <c r="B132" s="99" t="s">
        <v>124</v>
      </c>
      <c r="C132" s="151" t="s">
        <v>347</v>
      </c>
      <c r="D132" s="151" t="s">
        <v>341</v>
      </c>
      <c r="E132" s="168" t="s">
        <v>177</v>
      </c>
      <c r="F132" s="151" t="s">
        <v>359</v>
      </c>
      <c r="G132" s="302"/>
      <c r="H132" s="167"/>
      <c r="I132" s="211" t="e">
        <f t="shared" si="6"/>
        <v>#DIV/0!</v>
      </c>
    </row>
    <row r="133" spans="1:9" ht="16.5" customHeight="1" hidden="1">
      <c r="A133" s="70" t="s">
        <v>117</v>
      </c>
      <c r="B133" s="99" t="s">
        <v>124</v>
      </c>
      <c r="C133" s="71" t="s">
        <v>347</v>
      </c>
      <c r="D133" s="71" t="s">
        <v>341</v>
      </c>
      <c r="E133" s="148" t="s">
        <v>177</v>
      </c>
      <c r="F133" s="71" t="s">
        <v>255</v>
      </c>
      <c r="G133" s="302"/>
      <c r="H133" s="167"/>
      <c r="I133" s="211" t="e">
        <f t="shared" si="6"/>
        <v>#DIV/0!</v>
      </c>
    </row>
    <row r="134" spans="1:9" ht="18" customHeight="1" hidden="1">
      <c r="A134" s="70" t="s">
        <v>221</v>
      </c>
      <c r="B134" s="99" t="s">
        <v>124</v>
      </c>
      <c r="C134" s="71" t="s">
        <v>347</v>
      </c>
      <c r="D134" s="71" t="s">
        <v>341</v>
      </c>
      <c r="E134" s="148" t="s">
        <v>177</v>
      </c>
      <c r="F134" s="71" t="s">
        <v>220</v>
      </c>
      <c r="G134" s="302"/>
      <c r="H134" s="167"/>
      <c r="I134" s="211" t="e">
        <f t="shared" si="6"/>
        <v>#DIV/0!</v>
      </c>
    </row>
    <row r="135" spans="1:9" ht="17.25" customHeight="1" hidden="1">
      <c r="A135" s="137" t="s">
        <v>360</v>
      </c>
      <c r="B135" s="99" t="s">
        <v>124</v>
      </c>
      <c r="C135" s="151" t="s">
        <v>347</v>
      </c>
      <c r="D135" s="151" t="s">
        <v>341</v>
      </c>
      <c r="E135" s="168" t="s">
        <v>177</v>
      </c>
      <c r="F135" s="151" t="s">
        <v>361</v>
      </c>
      <c r="G135" s="302"/>
      <c r="H135" s="167"/>
      <c r="I135" s="211" t="e">
        <f t="shared" si="6"/>
        <v>#DIV/0!</v>
      </c>
    </row>
    <row r="136" spans="1:9" ht="27.75" customHeight="1" hidden="1">
      <c r="A136" s="70" t="s">
        <v>274</v>
      </c>
      <c r="B136" s="99" t="s">
        <v>124</v>
      </c>
      <c r="C136" s="71" t="s">
        <v>347</v>
      </c>
      <c r="D136" s="71" t="s">
        <v>341</v>
      </c>
      <c r="E136" s="148" t="s">
        <v>179</v>
      </c>
      <c r="F136" s="71"/>
      <c r="G136" s="302"/>
      <c r="H136" s="167"/>
      <c r="I136" s="211" t="e">
        <f t="shared" si="6"/>
        <v>#DIV/0!</v>
      </c>
    </row>
    <row r="137" spans="1:9" ht="27.75" customHeight="1" hidden="1">
      <c r="A137" s="70" t="s">
        <v>252</v>
      </c>
      <c r="B137" s="99" t="s">
        <v>124</v>
      </c>
      <c r="C137" s="71" t="s">
        <v>347</v>
      </c>
      <c r="D137" s="71" t="s">
        <v>341</v>
      </c>
      <c r="E137" s="148" t="s">
        <v>179</v>
      </c>
      <c r="F137" s="71" t="s">
        <v>253</v>
      </c>
      <c r="G137" s="302"/>
      <c r="H137" s="167"/>
      <c r="I137" s="211" t="e">
        <f t="shared" si="6"/>
        <v>#DIV/0!</v>
      </c>
    </row>
    <row r="138" spans="1:9" ht="27.75" customHeight="1" hidden="1">
      <c r="A138" s="34" t="s">
        <v>254</v>
      </c>
      <c r="B138" s="99" t="s">
        <v>124</v>
      </c>
      <c r="C138" s="71" t="s">
        <v>347</v>
      </c>
      <c r="D138" s="71" t="s">
        <v>341</v>
      </c>
      <c r="E138" s="148" t="s">
        <v>179</v>
      </c>
      <c r="F138" s="71" t="s">
        <v>217</v>
      </c>
      <c r="G138" s="302"/>
      <c r="H138" s="167"/>
      <c r="I138" s="211" t="e">
        <f t="shared" si="6"/>
        <v>#DIV/0!</v>
      </c>
    </row>
    <row r="139" spans="1:9" ht="25.5" hidden="1">
      <c r="A139" s="137" t="s">
        <v>357</v>
      </c>
      <c r="B139" s="99" t="s">
        <v>124</v>
      </c>
      <c r="C139" s="151" t="s">
        <v>347</v>
      </c>
      <c r="D139" s="151" t="s">
        <v>341</v>
      </c>
      <c r="E139" s="168" t="s">
        <v>179</v>
      </c>
      <c r="F139" s="151" t="s">
        <v>358</v>
      </c>
      <c r="G139" s="302"/>
      <c r="H139" s="167"/>
      <c r="I139" s="211" t="e">
        <f t="shared" si="6"/>
        <v>#DIV/0!</v>
      </c>
    </row>
    <row r="140" spans="1:9" ht="26.25" customHeight="1" hidden="1">
      <c r="A140" s="137" t="s">
        <v>25</v>
      </c>
      <c r="B140" s="99" t="s">
        <v>124</v>
      </c>
      <c r="C140" s="151" t="s">
        <v>347</v>
      </c>
      <c r="D140" s="151" t="s">
        <v>341</v>
      </c>
      <c r="E140" s="168" t="s">
        <v>179</v>
      </c>
      <c r="F140" s="151" t="s">
        <v>359</v>
      </c>
      <c r="G140" s="302"/>
      <c r="H140" s="167"/>
      <c r="I140" s="211" t="e">
        <f t="shared" si="6"/>
        <v>#DIV/0!</v>
      </c>
    </row>
    <row r="141" spans="1:9" ht="29.25" customHeight="1">
      <c r="A141" s="70" t="s">
        <v>261</v>
      </c>
      <c r="B141" s="99" t="s">
        <v>124</v>
      </c>
      <c r="C141" s="59" t="s">
        <v>343</v>
      </c>
      <c r="D141" s="59" t="s">
        <v>346</v>
      </c>
      <c r="E141" s="148" t="s">
        <v>161</v>
      </c>
      <c r="F141" s="103"/>
      <c r="G141" s="266">
        <f>G144+G148+G152+G162+G171+G142</f>
        <v>947.2</v>
      </c>
      <c r="H141" s="266">
        <f>H144+H148+H152+H162+H171+H142</f>
        <v>449.69000000000005</v>
      </c>
      <c r="I141" s="211">
        <f t="shared" si="6"/>
        <v>47.4757179054054</v>
      </c>
    </row>
    <row r="142" spans="1:9" ht="14.25" customHeight="1">
      <c r="A142" s="345" t="s">
        <v>470</v>
      </c>
      <c r="B142" s="99"/>
      <c r="C142" s="59"/>
      <c r="D142" s="59"/>
      <c r="E142" s="354" t="s">
        <v>161</v>
      </c>
      <c r="F142" s="103"/>
      <c r="G142" s="266">
        <f>G143</f>
        <v>0</v>
      </c>
      <c r="H142" s="266">
        <f>H143</f>
        <v>0</v>
      </c>
      <c r="I142" s="211">
        <v>0</v>
      </c>
    </row>
    <row r="143" spans="1:9" ht="29.25" customHeight="1">
      <c r="A143" s="341" t="s">
        <v>25</v>
      </c>
      <c r="B143" s="99"/>
      <c r="C143" s="59"/>
      <c r="D143" s="59"/>
      <c r="E143" s="354" t="s">
        <v>472</v>
      </c>
      <c r="F143" s="103"/>
      <c r="G143" s="266">
        <f>'расх 22 г'!K56</f>
        <v>0</v>
      </c>
      <c r="H143" s="266">
        <f>'расх 22 г'!L56</f>
        <v>0</v>
      </c>
      <c r="I143" s="211">
        <v>0</v>
      </c>
    </row>
    <row r="144" spans="1:9" ht="52.5" customHeight="1">
      <c r="A144" s="70" t="s">
        <v>231</v>
      </c>
      <c r="B144" s="99" t="s">
        <v>124</v>
      </c>
      <c r="C144" s="71" t="s">
        <v>343</v>
      </c>
      <c r="D144" s="71" t="s">
        <v>346</v>
      </c>
      <c r="E144" s="148" t="s">
        <v>167</v>
      </c>
      <c r="F144" s="71"/>
      <c r="G144" s="266">
        <f>G145</f>
        <v>43</v>
      </c>
      <c r="H144" s="105">
        <f>H145</f>
        <v>0</v>
      </c>
      <c r="I144" s="211">
        <f t="shared" si="6"/>
        <v>0</v>
      </c>
    </row>
    <row r="145" spans="1:9" ht="27.75" customHeight="1">
      <c r="A145" s="70" t="s">
        <v>252</v>
      </c>
      <c r="B145" s="99" t="s">
        <v>124</v>
      </c>
      <c r="C145" s="71" t="s">
        <v>343</v>
      </c>
      <c r="D145" s="71" t="s">
        <v>346</v>
      </c>
      <c r="E145" s="148" t="s">
        <v>167</v>
      </c>
      <c r="F145" s="71" t="s">
        <v>253</v>
      </c>
      <c r="G145" s="266">
        <f>G146</f>
        <v>43</v>
      </c>
      <c r="H145" s="105">
        <f>H146</f>
        <v>0</v>
      </c>
      <c r="I145" s="211">
        <f t="shared" si="6"/>
        <v>0</v>
      </c>
    </row>
    <row r="146" spans="1:9" ht="27" customHeight="1">
      <c r="A146" s="34" t="s">
        <v>254</v>
      </c>
      <c r="B146" s="99" t="s">
        <v>124</v>
      </c>
      <c r="C146" s="71" t="s">
        <v>343</v>
      </c>
      <c r="D146" s="71" t="s">
        <v>346</v>
      </c>
      <c r="E146" s="148" t="s">
        <v>167</v>
      </c>
      <c r="F146" s="71" t="s">
        <v>217</v>
      </c>
      <c r="G146" s="266">
        <f>'расх 22 г'!K119</f>
        <v>43</v>
      </c>
      <c r="H146" s="105">
        <f>'расх 22 г'!L119</f>
        <v>0</v>
      </c>
      <c r="I146" s="211">
        <f t="shared" si="6"/>
        <v>0</v>
      </c>
    </row>
    <row r="147" spans="1:9" ht="25.5" customHeight="1" hidden="1">
      <c r="A147" s="137" t="s">
        <v>25</v>
      </c>
      <c r="B147" s="99" t="s">
        <v>124</v>
      </c>
      <c r="C147" s="151" t="s">
        <v>343</v>
      </c>
      <c r="D147" s="151" t="s">
        <v>346</v>
      </c>
      <c r="E147" s="168" t="s">
        <v>167</v>
      </c>
      <c r="F147" s="151" t="s">
        <v>359</v>
      </c>
      <c r="G147" s="266"/>
      <c r="H147" s="105"/>
      <c r="I147" s="211" t="e">
        <f t="shared" si="6"/>
        <v>#DIV/0!</v>
      </c>
    </row>
    <row r="148" spans="1:9" s="5" customFormat="1" ht="30.75" customHeight="1">
      <c r="A148" s="176" t="s">
        <v>226</v>
      </c>
      <c r="B148" s="99" t="s">
        <v>124</v>
      </c>
      <c r="C148" s="71" t="s">
        <v>341</v>
      </c>
      <c r="D148" s="71" t="s">
        <v>343</v>
      </c>
      <c r="E148" s="148" t="s">
        <v>160</v>
      </c>
      <c r="F148" s="71"/>
      <c r="G148" s="266">
        <f>G149</f>
        <v>3.9</v>
      </c>
      <c r="H148" s="105">
        <f>H149</f>
        <v>0</v>
      </c>
      <c r="I148" s="211">
        <f t="shared" si="6"/>
        <v>0</v>
      </c>
    </row>
    <row r="149" spans="1:9" s="5" customFormat="1" ht="30.75" customHeight="1">
      <c r="A149" s="70" t="s">
        <v>252</v>
      </c>
      <c r="B149" s="99" t="s">
        <v>124</v>
      </c>
      <c r="C149" s="71" t="s">
        <v>341</v>
      </c>
      <c r="D149" s="71" t="s">
        <v>343</v>
      </c>
      <c r="E149" s="148" t="s">
        <v>160</v>
      </c>
      <c r="F149" s="71" t="s">
        <v>253</v>
      </c>
      <c r="G149" s="266">
        <f>G150</f>
        <v>3.9</v>
      </c>
      <c r="H149" s="105">
        <f>H150</f>
        <v>0</v>
      </c>
      <c r="I149" s="211">
        <f t="shared" si="6"/>
        <v>0</v>
      </c>
    </row>
    <row r="150" spans="1:9" s="5" customFormat="1" ht="30.75" customHeight="1">
      <c r="A150" s="34" t="s">
        <v>254</v>
      </c>
      <c r="B150" s="99" t="s">
        <v>124</v>
      </c>
      <c r="C150" s="71" t="s">
        <v>341</v>
      </c>
      <c r="D150" s="71" t="s">
        <v>343</v>
      </c>
      <c r="E150" s="148" t="s">
        <v>160</v>
      </c>
      <c r="F150" s="71" t="s">
        <v>217</v>
      </c>
      <c r="G150" s="266">
        <f>'расх 22 г'!K53</f>
        <v>3.9</v>
      </c>
      <c r="H150" s="105">
        <f>'расх 22 г'!L53</f>
        <v>0</v>
      </c>
      <c r="I150" s="211">
        <f t="shared" si="6"/>
        <v>0</v>
      </c>
    </row>
    <row r="151" spans="1:9" s="5" customFormat="1" ht="25.5" customHeight="1" hidden="1">
      <c r="A151" s="137" t="s">
        <v>25</v>
      </c>
      <c r="B151" s="99" t="s">
        <v>124</v>
      </c>
      <c r="C151" s="151" t="s">
        <v>341</v>
      </c>
      <c r="D151" s="151" t="s">
        <v>343</v>
      </c>
      <c r="E151" s="168" t="s">
        <v>160</v>
      </c>
      <c r="F151" s="151" t="s">
        <v>359</v>
      </c>
      <c r="G151" s="266"/>
      <c r="H151" s="105"/>
      <c r="I151" s="211" t="e">
        <f t="shared" si="6"/>
        <v>#DIV/0!</v>
      </c>
    </row>
    <row r="152" spans="1:9" ht="27.75" customHeight="1">
      <c r="A152" s="177" t="s">
        <v>366</v>
      </c>
      <c r="B152" s="99" t="s">
        <v>124</v>
      </c>
      <c r="C152" s="59" t="s">
        <v>342</v>
      </c>
      <c r="D152" s="59" t="s">
        <v>344</v>
      </c>
      <c r="E152" s="148" t="s">
        <v>165</v>
      </c>
      <c r="F152" s="59"/>
      <c r="G152" s="302">
        <f>G153+G158</f>
        <v>732.6</v>
      </c>
      <c r="H152" s="167">
        <f>H153+H158</f>
        <v>366.29</v>
      </c>
      <c r="I152" s="211">
        <f t="shared" si="6"/>
        <v>49.998634998635</v>
      </c>
    </row>
    <row r="153" spans="1:9" ht="42" customHeight="1">
      <c r="A153" s="130" t="s">
        <v>248</v>
      </c>
      <c r="B153" s="99" t="s">
        <v>124</v>
      </c>
      <c r="C153" s="59" t="s">
        <v>342</v>
      </c>
      <c r="D153" s="59" t="s">
        <v>344</v>
      </c>
      <c r="E153" s="148" t="s">
        <v>165</v>
      </c>
      <c r="F153" s="59" t="s">
        <v>97</v>
      </c>
      <c r="G153" s="302">
        <f>G154</f>
        <v>692.6</v>
      </c>
      <c r="H153" s="167">
        <f>H154</f>
        <v>351.95664</v>
      </c>
      <c r="I153" s="211">
        <f t="shared" si="6"/>
        <v>50.81672538261623</v>
      </c>
    </row>
    <row r="154" spans="1:9" ht="20.25" customHeight="1">
      <c r="A154" s="34" t="s">
        <v>216</v>
      </c>
      <c r="B154" s="99" t="s">
        <v>124</v>
      </c>
      <c r="C154" s="59" t="s">
        <v>342</v>
      </c>
      <c r="D154" s="59" t="s">
        <v>344</v>
      </c>
      <c r="E154" s="148" t="s">
        <v>165</v>
      </c>
      <c r="F154" s="59" t="s">
        <v>32</v>
      </c>
      <c r="G154" s="302">
        <f>'расх 22 г'!K93</f>
        <v>692.6</v>
      </c>
      <c r="H154" s="167">
        <f>'расх 22 г'!L93</f>
        <v>351.95664</v>
      </c>
      <c r="I154" s="211">
        <f t="shared" si="6"/>
        <v>50.81672538261623</v>
      </c>
    </row>
    <row r="155" spans="1:9" ht="25.5" hidden="1">
      <c r="A155" s="172" t="s">
        <v>24</v>
      </c>
      <c r="B155" s="99" t="s">
        <v>124</v>
      </c>
      <c r="C155" s="144" t="s">
        <v>342</v>
      </c>
      <c r="D155" s="144" t="s">
        <v>344</v>
      </c>
      <c r="E155" s="168" t="s">
        <v>165</v>
      </c>
      <c r="F155" s="151" t="s">
        <v>355</v>
      </c>
      <c r="G155" s="266"/>
      <c r="H155" s="105"/>
      <c r="I155" s="211" t="e">
        <f t="shared" si="6"/>
        <v>#DIV/0!</v>
      </c>
    </row>
    <row r="156" spans="1:9" ht="15.75" hidden="1">
      <c r="A156" s="172" t="s">
        <v>219</v>
      </c>
      <c r="B156" s="99" t="s">
        <v>124</v>
      </c>
      <c r="C156" s="144" t="s">
        <v>342</v>
      </c>
      <c r="D156" s="144" t="s">
        <v>344</v>
      </c>
      <c r="E156" s="168" t="s">
        <v>165</v>
      </c>
      <c r="F156" s="151" t="s">
        <v>356</v>
      </c>
      <c r="G156" s="266"/>
      <c r="H156" s="105"/>
      <c r="I156" s="211" t="e">
        <f t="shared" si="6"/>
        <v>#DIV/0!</v>
      </c>
    </row>
    <row r="157" spans="1:9" ht="38.25" hidden="1">
      <c r="A157" s="172" t="s">
        <v>210</v>
      </c>
      <c r="B157" s="99" t="s">
        <v>124</v>
      </c>
      <c r="C157" s="144" t="s">
        <v>342</v>
      </c>
      <c r="D157" s="144" t="s">
        <v>344</v>
      </c>
      <c r="E157" s="168" t="s">
        <v>165</v>
      </c>
      <c r="F157" s="151" t="s">
        <v>211</v>
      </c>
      <c r="G157" s="266"/>
      <c r="H157" s="105"/>
      <c r="I157" s="211" t="e">
        <f t="shared" si="6"/>
        <v>#DIV/0!</v>
      </c>
    </row>
    <row r="158" spans="1:9" ht="28.5" customHeight="1">
      <c r="A158" s="70" t="s">
        <v>252</v>
      </c>
      <c r="B158" s="99" t="s">
        <v>124</v>
      </c>
      <c r="C158" s="59" t="s">
        <v>342</v>
      </c>
      <c r="D158" s="59" t="s">
        <v>344</v>
      </c>
      <c r="E158" s="148" t="s">
        <v>165</v>
      </c>
      <c r="F158" s="71" t="s">
        <v>253</v>
      </c>
      <c r="G158" s="266">
        <f>G159</f>
        <v>40</v>
      </c>
      <c r="H158" s="105">
        <f>H159</f>
        <v>14.33336</v>
      </c>
      <c r="I158" s="211">
        <f t="shared" si="6"/>
        <v>35.833400000000005</v>
      </c>
    </row>
    <row r="159" spans="1:9" ht="25.5">
      <c r="A159" s="34" t="s">
        <v>254</v>
      </c>
      <c r="B159" s="99" t="s">
        <v>124</v>
      </c>
      <c r="C159" s="59" t="s">
        <v>342</v>
      </c>
      <c r="D159" s="59" t="s">
        <v>344</v>
      </c>
      <c r="E159" s="148" t="s">
        <v>165</v>
      </c>
      <c r="F159" s="71" t="s">
        <v>217</v>
      </c>
      <c r="G159" s="266">
        <f>'расх 22 г'!K98</f>
        <v>40</v>
      </c>
      <c r="H159" s="105">
        <f>'расх 22 г'!L98</f>
        <v>14.33336</v>
      </c>
      <c r="I159" s="211">
        <f t="shared" si="6"/>
        <v>35.833400000000005</v>
      </c>
    </row>
    <row r="160" spans="1:9" ht="25.5" hidden="1">
      <c r="A160" s="137" t="s">
        <v>357</v>
      </c>
      <c r="B160" s="99" t="s">
        <v>124</v>
      </c>
      <c r="C160" s="144" t="s">
        <v>342</v>
      </c>
      <c r="D160" s="144" t="s">
        <v>344</v>
      </c>
      <c r="E160" s="168" t="s">
        <v>165</v>
      </c>
      <c r="F160" s="151" t="s">
        <v>358</v>
      </c>
      <c r="G160" s="281"/>
      <c r="H160" s="244"/>
      <c r="I160" s="211" t="e">
        <f t="shared" si="6"/>
        <v>#DIV/0!</v>
      </c>
    </row>
    <row r="161" spans="1:9" ht="29.25" customHeight="1" hidden="1">
      <c r="A161" s="137" t="s">
        <v>25</v>
      </c>
      <c r="B161" s="99" t="s">
        <v>124</v>
      </c>
      <c r="C161" s="144" t="s">
        <v>342</v>
      </c>
      <c r="D161" s="144" t="s">
        <v>344</v>
      </c>
      <c r="E161" s="168" t="s">
        <v>165</v>
      </c>
      <c r="F161" s="151" t="s">
        <v>359</v>
      </c>
      <c r="G161" s="266"/>
      <c r="H161" s="105"/>
      <c r="I161" s="211" t="e">
        <f t="shared" si="6"/>
        <v>#DIV/0!</v>
      </c>
    </row>
    <row r="162" spans="1:9" ht="29.25" customHeight="1">
      <c r="A162" s="177" t="s">
        <v>227</v>
      </c>
      <c r="B162" s="99" t="s">
        <v>124</v>
      </c>
      <c r="C162" s="59" t="s">
        <v>341</v>
      </c>
      <c r="D162" s="59" t="s">
        <v>351</v>
      </c>
      <c r="E162" s="148" t="s">
        <v>480</v>
      </c>
      <c r="F162" s="59"/>
      <c r="G162" s="302">
        <f>G163+G167</f>
        <v>167.7</v>
      </c>
      <c r="H162" s="167">
        <f>H163+H167</f>
        <v>83.4</v>
      </c>
      <c r="I162" s="211">
        <f t="shared" si="6"/>
        <v>49.731663685152064</v>
      </c>
    </row>
    <row r="163" spans="1:9" ht="43.5" customHeight="1">
      <c r="A163" s="130" t="s">
        <v>248</v>
      </c>
      <c r="B163" s="99" t="s">
        <v>124</v>
      </c>
      <c r="C163" s="59" t="s">
        <v>341</v>
      </c>
      <c r="D163" s="59" t="s">
        <v>351</v>
      </c>
      <c r="E163" s="148" t="s">
        <v>480</v>
      </c>
      <c r="F163" s="59" t="s">
        <v>97</v>
      </c>
      <c r="G163" s="302">
        <f>G164</f>
        <v>131.7</v>
      </c>
      <c r="H163" s="167">
        <f>H164</f>
        <v>69.0651</v>
      </c>
      <c r="I163" s="211">
        <f t="shared" si="6"/>
        <v>52.44123006833713</v>
      </c>
    </row>
    <row r="164" spans="1:9" ht="17.25" customHeight="1">
      <c r="A164" s="34" t="s">
        <v>216</v>
      </c>
      <c r="B164" s="99" t="s">
        <v>124</v>
      </c>
      <c r="C164" s="59" t="s">
        <v>341</v>
      </c>
      <c r="D164" s="59" t="s">
        <v>351</v>
      </c>
      <c r="E164" s="148" t="s">
        <v>480</v>
      </c>
      <c r="F164" s="59" t="s">
        <v>32</v>
      </c>
      <c r="G164" s="302">
        <f>'расх 22 г'!K61</f>
        <v>131.7</v>
      </c>
      <c r="H164" s="167">
        <f>'расх 22 г'!L61</f>
        <v>69.0651</v>
      </c>
      <c r="I164" s="211">
        <f t="shared" si="6"/>
        <v>52.44123006833713</v>
      </c>
    </row>
    <row r="165" spans="1:9" s="5" customFormat="1" ht="15.75" hidden="1">
      <c r="A165" s="172" t="s">
        <v>208</v>
      </c>
      <c r="B165" s="131" t="s">
        <v>124</v>
      </c>
      <c r="C165" s="144" t="s">
        <v>341</v>
      </c>
      <c r="D165" s="144" t="s">
        <v>351</v>
      </c>
      <c r="E165" s="168" t="s">
        <v>162</v>
      </c>
      <c r="F165" s="151" t="s">
        <v>355</v>
      </c>
      <c r="G165" s="266"/>
      <c r="H165" s="105"/>
      <c r="I165" s="211" t="e">
        <f t="shared" si="6"/>
        <v>#DIV/0!</v>
      </c>
    </row>
    <row r="166" spans="1:9" s="5" customFormat="1" ht="38.25" hidden="1">
      <c r="A166" s="172" t="s">
        <v>210</v>
      </c>
      <c r="B166" s="131" t="s">
        <v>124</v>
      </c>
      <c r="C166" s="144" t="s">
        <v>341</v>
      </c>
      <c r="D166" s="144" t="s">
        <v>351</v>
      </c>
      <c r="E166" s="168" t="s">
        <v>162</v>
      </c>
      <c r="F166" s="151" t="s">
        <v>211</v>
      </c>
      <c r="G166" s="266"/>
      <c r="H166" s="105"/>
      <c r="I166" s="211" t="e">
        <f t="shared" si="6"/>
        <v>#DIV/0!</v>
      </c>
    </row>
    <row r="167" spans="1:9" s="5" customFormat="1" ht="25.5">
      <c r="A167" s="70" t="s">
        <v>252</v>
      </c>
      <c r="B167" s="99" t="s">
        <v>124</v>
      </c>
      <c r="C167" s="59" t="s">
        <v>341</v>
      </c>
      <c r="D167" s="59" t="s">
        <v>351</v>
      </c>
      <c r="E167" s="148" t="s">
        <v>480</v>
      </c>
      <c r="F167" s="71" t="s">
        <v>253</v>
      </c>
      <c r="G167" s="266">
        <f>G168</f>
        <v>36</v>
      </c>
      <c r="H167" s="105">
        <f>H168</f>
        <v>14.334900000000001</v>
      </c>
      <c r="I167" s="211">
        <f t="shared" si="6"/>
        <v>39.819166666666675</v>
      </c>
    </row>
    <row r="168" spans="1:9" s="5" customFormat="1" ht="25.5">
      <c r="A168" s="34" t="s">
        <v>218</v>
      </c>
      <c r="B168" s="99" t="s">
        <v>124</v>
      </c>
      <c r="C168" s="59" t="s">
        <v>341</v>
      </c>
      <c r="D168" s="59" t="s">
        <v>351</v>
      </c>
      <c r="E168" s="148" t="s">
        <v>480</v>
      </c>
      <c r="F168" s="71" t="s">
        <v>217</v>
      </c>
      <c r="G168" s="266">
        <f>'расх 22 г'!K65</f>
        <v>36</v>
      </c>
      <c r="H168" s="105">
        <f>'расх 22 г'!L65</f>
        <v>14.334900000000001</v>
      </c>
      <c r="I168" s="211">
        <f t="shared" si="6"/>
        <v>39.819166666666675</v>
      </c>
    </row>
    <row r="169" spans="1:9" s="5" customFormat="1" ht="25.5" hidden="1">
      <c r="A169" s="137" t="s">
        <v>357</v>
      </c>
      <c r="B169" s="131" t="s">
        <v>124</v>
      </c>
      <c r="C169" s="144" t="s">
        <v>341</v>
      </c>
      <c r="D169" s="144" t="s">
        <v>351</v>
      </c>
      <c r="E169" s="168" t="s">
        <v>162</v>
      </c>
      <c r="F169" s="151" t="s">
        <v>358</v>
      </c>
      <c r="G169" s="281"/>
      <c r="H169" s="244"/>
      <c r="I169" s="211" t="e">
        <f t="shared" si="6"/>
        <v>#DIV/0!</v>
      </c>
    </row>
    <row r="170" spans="1:9" s="5" customFormat="1" ht="28.5" customHeight="1" hidden="1">
      <c r="A170" s="137" t="s">
        <v>25</v>
      </c>
      <c r="B170" s="131" t="s">
        <v>124</v>
      </c>
      <c r="C170" s="144" t="s">
        <v>341</v>
      </c>
      <c r="D170" s="144" t="s">
        <v>351</v>
      </c>
      <c r="E170" s="168" t="s">
        <v>162</v>
      </c>
      <c r="F170" s="151" t="s">
        <v>359</v>
      </c>
      <c r="G170" s="266"/>
      <c r="H170" s="105"/>
      <c r="I170" s="211" t="e">
        <f t="shared" si="6"/>
        <v>#DIV/0!</v>
      </c>
    </row>
    <row r="171" spans="1:9" s="5" customFormat="1" ht="28.5" customHeight="1" hidden="1">
      <c r="A171" s="345" t="s">
        <v>470</v>
      </c>
      <c r="B171" s="342"/>
      <c r="C171" s="353"/>
      <c r="D171" s="353"/>
      <c r="E171" s="355" t="s">
        <v>472</v>
      </c>
      <c r="F171" s="151"/>
      <c r="G171" s="269">
        <f>G172</f>
        <v>0</v>
      </c>
      <c r="H171" s="269">
        <f>H172</f>
        <v>0</v>
      </c>
      <c r="I171" s="211" t="e">
        <f t="shared" si="6"/>
        <v>#DIV/0!</v>
      </c>
    </row>
    <row r="172" spans="1:9" s="5" customFormat="1" ht="28.5" customHeight="1" hidden="1">
      <c r="A172" s="34" t="s">
        <v>218</v>
      </c>
      <c r="B172" s="342"/>
      <c r="C172" s="353"/>
      <c r="D172" s="353"/>
      <c r="E172" s="354" t="s">
        <v>472</v>
      </c>
      <c r="F172" s="151"/>
      <c r="G172" s="269">
        <v>0</v>
      </c>
      <c r="H172" s="269">
        <v>0</v>
      </c>
      <c r="I172" s="211" t="e">
        <f t="shared" si="6"/>
        <v>#DIV/0!</v>
      </c>
    </row>
    <row r="173" spans="1:9" s="19" customFormat="1" ht="29.25" customHeight="1">
      <c r="A173" s="176" t="s">
        <v>228</v>
      </c>
      <c r="B173" s="99" t="s">
        <v>124</v>
      </c>
      <c r="C173" s="71" t="s">
        <v>381</v>
      </c>
      <c r="D173" s="71" t="s">
        <v>341</v>
      </c>
      <c r="E173" s="148" t="s">
        <v>163</v>
      </c>
      <c r="F173" s="71"/>
      <c r="G173" s="302">
        <f>G174+G180+G183+G191+G199+G202+G210+G217+G224+G240+G244+G247+G248+G249+G252+G254+G255+G256+G257+G261+G220+G221+G222+G177</f>
        <v>2169</v>
      </c>
      <c r="H173" s="302">
        <f>H174+H180+H183+H191+H199+H202+H210+H217+H224+H240+H244+H247+H248+H249+H252+H254+H255+H256+H257+H261+H220+H221+H222+H177</f>
        <v>972.53911</v>
      </c>
      <c r="I173" s="211">
        <f t="shared" si="6"/>
        <v>44.83813324112494</v>
      </c>
    </row>
    <row r="174" spans="1:9" ht="15.75" customHeight="1">
      <c r="A174" s="176" t="s">
        <v>383</v>
      </c>
      <c r="B174" s="99" t="s">
        <v>124</v>
      </c>
      <c r="C174" s="71" t="s">
        <v>381</v>
      </c>
      <c r="D174" s="71" t="s">
        <v>341</v>
      </c>
      <c r="E174" s="148" t="s">
        <v>181</v>
      </c>
      <c r="F174" s="71"/>
      <c r="G174" s="302">
        <f>G175</f>
        <v>129.6</v>
      </c>
      <c r="H174" s="167">
        <f>H175</f>
        <v>64.8</v>
      </c>
      <c r="I174" s="211">
        <f t="shared" si="6"/>
        <v>50</v>
      </c>
    </row>
    <row r="175" spans="1:9" ht="15.75" customHeight="1">
      <c r="A175" s="176" t="s">
        <v>275</v>
      </c>
      <c r="B175" s="99" t="s">
        <v>124</v>
      </c>
      <c r="C175" s="71" t="s">
        <v>381</v>
      </c>
      <c r="D175" s="71" t="s">
        <v>341</v>
      </c>
      <c r="E175" s="148" t="s">
        <v>181</v>
      </c>
      <c r="F175" s="71" t="s">
        <v>276</v>
      </c>
      <c r="G175" s="302">
        <f>G176</f>
        <v>129.6</v>
      </c>
      <c r="H175" s="167">
        <f>H176</f>
        <v>64.8</v>
      </c>
      <c r="I175" s="211">
        <f t="shared" si="6"/>
        <v>50</v>
      </c>
    </row>
    <row r="176" spans="1:9" ht="15.75" customHeight="1">
      <c r="A176" s="154" t="s">
        <v>328</v>
      </c>
      <c r="B176" s="99"/>
      <c r="C176" s="71"/>
      <c r="D176" s="71"/>
      <c r="E176" s="148" t="s">
        <v>181</v>
      </c>
      <c r="F176" s="71" t="s">
        <v>96</v>
      </c>
      <c r="G176" s="302">
        <f>'расх 22 г'!K282</f>
        <v>129.6</v>
      </c>
      <c r="H176" s="167">
        <f>'расх 22 г'!L282</f>
        <v>64.8</v>
      </c>
      <c r="I176" s="211">
        <f t="shared" si="6"/>
        <v>50</v>
      </c>
    </row>
    <row r="177" spans="1:9" ht="30.75" customHeight="1">
      <c r="A177" s="178" t="s">
        <v>277</v>
      </c>
      <c r="B177" s="99" t="s">
        <v>124</v>
      </c>
      <c r="C177" s="151" t="s">
        <v>381</v>
      </c>
      <c r="D177" s="151" t="s">
        <v>341</v>
      </c>
      <c r="E177" s="141" t="s">
        <v>278</v>
      </c>
      <c r="F177" s="151" t="s">
        <v>384</v>
      </c>
      <c r="G177" s="305">
        <f>G178</f>
        <v>327</v>
      </c>
      <c r="H177" s="305">
        <f>H178</f>
        <v>199.63221</v>
      </c>
      <c r="I177" s="211">
        <f t="shared" si="6"/>
        <v>61.049605504587156</v>
      </c>
    </row>
    <row r="178" spans="1:9" ht="30" customHeight="1">
      <c r="A178" s="70" t="s">
        <v>252</v>
      </c>
      <c r="B178" s="99"/>
      <c r="C178" s="151"/>
      <c r="D178" s="151"/>
      <c r="E178" s="141" t="s">
        <v>278</v>
      </c>
      <c r="F178" s="151"/>
      <c r="G178" s="305">
        <f>G179</f>
        <v>327</v>
      </c>
      <c r="H178" s="305">
        <f>H179</f>
        <v>199.63221</v>
      </c>
      <c r="I178" s="211">
        <f t="shared" si="6"/>
        <v>61.049605504587156</v>
      </c>
    </row>
    <row r="179" spans="1:9" ht="27" customHeight="1">
      <c r="A179" s="34" t="s">
        <v>218</v>
      </c>
      <c r="B179" s="99"/>
      <c r="C179" s="151"/>
      <c r="D179" s="151"/>
      <c r="E179" s="141" t="s">
        <v>278</v>
      </c>
      <c r="F179" s="151"/>
      <c r="G179" s="305">
        <f>'расх 22 г'!K286</f>
        <v>327</v>
      </c>
      <c r="H179" s="305">
        <f>'расх 22 г'!L286</f>
        <v>199.63221</v>
      </c>
      <c r="I179" s="211">
        <f t="shared" si="6"/>
        <v>61.049605504587156</v>
      </c>
    </row>
    <row r="180" spans="1:9" ht="25.5">
      <c r="A180" s="109" t="s">
        <v>427</v>
      </c>
      <c r="B180" s="99"/>
      <c r="C180" s="151"/>
      <c r="D180" s="151"/>
      <c r="E180" s="110" t="s">
        <v>426</v>
      </c>
      <c r="F180" s="108"/>
      <c r="G180" s="305">
        <f>G181</f>
        <v>0</v>
      </c>
      <c r="H180" s="254">
        <f>H181</f>
        <v>0</v>
      </c>
      <c r="I180" s="211">
        <v>0</v>
      </c>
    </row>
    <row r="181" spans="1:9" ht="13.5" customHeight="1">
      <c r="A181" s="70" t="s">
        <v>117</v>
      </c>
      <c r="B181" s="99"/>
      <c r="C181" s="151"/>
      <c r="D181" s="151"/>
      <c r="E181" s="148" t="s">
        <v>426</v>
      </c>
      <c r="F181" s="71" t="s">
        <v>255</v>
      </c>
      <c r="G181" s="305">
        <f>G182</f>
        <v>0</v>
      </c>
      <c r="H181" s="254">
        <f>H182</f>
        <v>0</v>
      </c>
      <c r="I181" s="211">
        <v>0</v>
      </c>
    </row>
    <row r="182" spans="1:9" ht="13.5" customHeight="1">
      <c r="A182" s="34" t="s">
        <v>428</v>
      </c>
      <c r="B182" s="99"/>
      <c r="C182" s="151"/>
      <c r="D182" s="151"/>
      <c r="E182" s="148" t="s">
        <v>426</v>
      </c>
      <c r="F182" s="71" t="s">
        <v>257</v>
      </c>
      <c r="G182" s="305">
        <f>'расх 22 г'!K72</f>
        <v>0</v>
      </c>
      <c r="H182" s="254">
        <f>'расх 22 г'!L72</f>
        <v>0</v>
      </c>
      <c r="I182" s="211">
        <v>0</v>
      </c>
    </row>
    <row r="183" spans="1:9" ht="15" customHeight="1">
      <c r="A183" s="70" t="s">
        <v>287</v>
      </c>
      <c r="B183" s="99" t="s">
        <v>124</v>
      </c>
      <c r="C183" s="71" t="s">
        <v>376</v>
      </c>
      <c r="D183" s="71" t="s">
        <v>341</v>
      </c>
      <c r="E183" s="148" t="s">
        <v>174</v>
      </c>
      <c r="F183" s="59"/>
      <c r="G183" s="302">
        <f>G184</f>
        <v>30</v>
      </c>
      <c r="H183" s="167">
        <f>H184</f>
        <v>16.49825</v>
      </c>
      <c r="I183" s="211"/>
    </row>
    <row r="184" spans="1:9" ht="28.5" customHeight="1">
      <c r="A184" s="70" t="s">
        <v>252</v>
      </c>
      <c r="B184" s="99" t="s">
        <v>124</v>
      </c>
      <c r="C184" s="71" t="s">
        <v>347</v>
      </c>
      <c r="D184" s="71" t="s">
        <v>341</v>
      </c>
      <c r="E184" s="148" t="s">
        <v>174</v>
      </c>
      <c r="F184" s="59" t="s">
        <v>253</v>
      </c>
      <c r="G184" s="302">
        <f>G185</f>
        <v>30</v>
      </c>
      <c r="H184" s="167">
        <f>H185</f>
        <v>16.49825</v>
      </c>
      <c r="I184" s="211"/>
    </row>
    <row r="185" spans="1:9" ht="27.75" customHeight="1">
      <c r="A185" s="34" t="s">
        <v>254</v>
      </c>
      <c r="B185" s="99" t="s">
        <v>124</v>
      </c>
      <c r="C185" s="71" t="s">
        <v>347</v>
      </c>
      <c r="D185" s="71" t="s">
        <v>341</v>
      </c>
      <c r="E185" s="148" t="s">
        <v>174</v>
      </c>
      <c r="F185" s="59" t="s">
        <v>217</v>
      </c>
      <c r="G185" s="302">
        <f>'расх 22 г'!K267</f>
        <v>30</v>
      </c>
      <c r="H185" s="167">
        <f>'расх 22 г'!L267</f>
        <v>16.49825</v>
      </c>
      <c r="I185" s="211"/>
    </row>
    <row r="186" spans="1:9" ht="26.25" customHeight="1" hidden="1">
      <c r="A186" s="137" t="s">
        <v>25</v>
      </c>
      <c r="B186" s="99" t="s">
        <v>124</v>
      </c>
      <c r="C186" s="151" t="s">
        <v>347</v>
      </c>
      <c r="D186" s="151" t="s">
        <v>341</v>
      </c>
      <c r="E186" s="168" t="s">
        <v>174</v>
      </c>
      <c r="F186" s="151" t="s">
        <v>359</v>
      </c>
      <c r="G186" s="302"/>
      <c r="H186" s="167"/>
      <c r="I186" s="211" t="e">
        <f t="shared" si="6"/>
        <v>#DIV/0!</v>
      </c>
    </row>
    <row r="187" spans="1:9" ht="28.5" customHeight="1" hidden="1">
      <c r="A187" s="70" t="s">
        <v>230</v>
      </c>
      <c r="B187" s="99" t="s">
        <v>124</v>
      </c>
      <c r="C187" s="71" t="s">
        <v>344</v>
      </c>
      <c r="D187" s="71" t="s">
        <v>345</v>
      </c>
      <c r="E187" s="148" t="s">
        <v>166</v>
      </c>
      <c r="F187" s="71"/>
      <c r="G187" s="302">
        <f>G188</f>
        <v>220</v>
      </c>
      <c r="H187" s="167">
        <f>H188</f>
        <v>54</v>
      </c>
      <c r="I187" s="211">
        <f aca="true" t="shared" si="7" ref="I187:I264">H187/G187*100</f>
        <v>24.545454545454547</v>
      </c>
    </row>
    <row r="188" spans="1:9" ht="28.5" customHeight="1" hidden="1">
      <c r="A188" s="70" t="s">
        <v>252</v>
      </c>
      <c r="B188" s="99" t="s">
        <v>124</v>
      </c>
      <c r="C188" s="71" t="s">
        <v>344</v>
      </c>
      <c r="D188" s="71" t="s">
        <v>345</v>
      </c>
      <c r="E188" s="148" t="s">
        <v>166</v>
      </c>
      <c r="F188" s="71" t="s">
        <v>253</v>
      </c>
      <c r="G188" s="302">
        <f>G189</f>
        <v>220</v>
      </c>
      <c r="H188" s="167">
        <f>H189</f>
        <v>54</v>
      </c>
      <c r="I188" s="211">
        <f t="shared" si="7"/>
        <v>24.545454545454547</v>
      </c>
    </row>
    <row r="189" spans="1:9" ht="28.5" customHeight="1" hidden="1">
      <c r="A189" s="34" t="s">
        <v>254</v>
      </c>
      <c r="B189" s="99" t="s">
        <v>124</v>
      </c>
      <c r="C189" s="71" t="s">
        <v>344</v>
      </c>
      <c r="D189" s="71" t="s">
        <v>345</v>
      </c>
      <c r="E189" s="148" t="s">
        <v>166</v>
      </c>
      <c r="F189" s="71" t="s">
        <v>217</v>
      </c>
      <c r="G189" s="302">
        <f>'расх 22 г'!K107</f>
        <v>220</v>
      </c>
      <c r="H189" s="167">
        <f>'расх 22 г'!L107</f>
        <v>54</v>
      </c>
      <c r="I189" s="211">
        <f t="shared" si="7"/>
        <v>24.545454545454547</v>
      </c>
    </row>
    <row r="190" spans="1:9" ht="27" customHeight="1" hidden="1">
      <c r="A190" s="137" t="s">
        <v>25</v>
      </c>
      <c r="B190" s="99" t="s">
        <v>124</v>
      </c>
      <c r="C190" s="151" t="s">
        <v>344</v>
      </c>
      <c r="D190" s="151" t="s">
        <v>345</v>
      </c>
      <c r="E190" s="168" t="s">
        <v>166</v>
      </c>
      <c r="F190" s="151" t="s">
        <v>359</v>
      </c>
      <c r="G190" s="302"/>
      <c r="H190" s="167"/>
      <c r="I190" s="211" t="e">
        <f t="shared" si="7"/>
        <v>#DIV/0!</v>
      </c>
    </row>
    <row r="191" spans="1:9" ht="39.75" customHeight="1" hidden="1">
      <c r="A191" s="178" t="s">
        <v>277</v>
      </c>
      <c r="B191" s="99" t="s">
        <v>124</v>
      </c>
      <c r="C191" s="71" t="s">
        <v>379</v>
      </c>
      <c r="D191" s="71" t="s">
        <v>342</v>
      </c>
      <c r="E191" s="148" t="s">
        <v>278</v>
      </c>
      <c r="F191" s="71"/>
      <c r="G191" s="302">
        <f>G192</f>
        <v>0</v>
      </c>
      <c r="H191" s="167">
        <f>H192</f>
        <v>0</v>
      </c>
      <c r="I191" s="211" t="e">
        <f t="shared" si="7"/>
        <v>#DIV/0!</v>
      </c>
    </row>
    <row r="192" spans="1:9" ht="29.25" customHeight="1" hidden="1">
      <c r="A192" s="70" t="s">
        <v>252</v>
      </c>
      <c r="B192" s="99" t="s">
        <v>124</v>
      </c>
      <c r="C192" s="71" t="s">
        <v>379</v>
      </c>
      <c r="D192" s="71" t="s">
        <v>342</v>
      </c>
      <c r="E192" s="148" t="s">
        <v>278</v>
      </c>
      <c r="F192" s="71" t="s">
        <v>253</v>
      </c>
      <c r="G192" s="302">
        <f>G193</f>
        <v>0</v>
      </c>
      <c r="H192" s="167">
        <f>H193</f>
        <v>0</v>
      </c>
      <c r="I192" s="211" t="e">
        <f t="shared" si="7"/>
        <v>#DIV/0!</v>
      </c>
    </row>
    <row r="193" spans="1:9" ht="29.25" customHeight="1" hidden="1">
      <c r="A193" s="34" t="s">
        <v>254</v>
      </c>
      <c r="B193" s="99" t="s">
        <v>124</v>
      </c>
      <c r="C193" s="71" t="s">
        <v>379</v>
      </c>
      <c r="D193" s="71" t="s">
        <v>342</v>
      </c>
      <c r="E193" s="148" t="s">
        <v>278</v>
      </c>
      <c r="F193" s="71" t="s">
        <v>217</v>
      </c>
      <c r="G193" s="302">
        <v>0</v>
      </c>
      <c r="H193" s="167">
        <v>0</v>
      </c>
      <c r="I193" s="211" t="e">
        <f t="shared" si="7"/>
        <v>#DIV/0!</v>
      </c>
    </row>
    <row r="194" spans="1:9" ht="29.25" customHeight="1" hidden="1">
      <c r="A194" s="137" t="s">
        <v>25</v>
      </c>
      <c r="B194" s="99" t="s">
        <v>124</v>
      </c>
      <c r="C194" s="151" t="s">
        <v>379</v>
      </c>
      <c r="D194" s="151" t="s">
        <v>342</v>
      </c>
      <c r="E194" s="168" t="s">
        <v>278</v>
      </c>
      <c r="F194" s="151" t="s">
        <v>359</v>
      </c>
      <c r="G194" s="302"/>
      <c r="H194" s="167"/>
      <c r="I194" s="211" t="e">
        <f t="shared" si="7"/>
        <v>#DIV/0!</v>
      </c>
    </row>
    <row r="195" spans="1:9" ht="30.75" customHeight="1" hidden="1">
      <c r="A195" s="109" t="s">
        <v>447</v>
      </c>
      <c r="B195" s="165" t="s">
        <v>124</v>
      </c>
      <c r="C195" s="170"/>
      <c r="D195" s="170"/>
      <c r="E195" s="111" t="s">
        <v>448</v>
      </c>
      <c r="F195" s="71"/>
      <c r="G195" s="266">
        <f aca="true" t="shared" si="8" ref="G195:H197">G196</f>
        <v>0</v>
      </c>
      <c r="H195" s="266">
        <f t="shared" si="8"/>
        <v>0</v>
      </c>
      <c r="I195" s="211" t="e">
        <f t="shared" si="7"/>
        <v>#DIV/0!</v>
      </c>
    </row>
    <row r="196" spans="1:9" ht="30.75" customHeight="1" hidden="1">
      <c r="A196" s="70" t="s">
        <v>252</v>
      </c>
      <c r="B196" s="165" t="s">
        <v>124</v>
      </c>
      <c r="C196" s="170"/>
      <c r="D196" s="170"/>
      <c r="E196" s="141" t="s">
        <v>450</v>
      </c>
      <c r="F196" s="71" t="s">
        <v>253</v>
      </c>
      <c r="G196" s="266">
        <f t="shared" si="8"/>
        <v>0</v>
      </c>
      <c r="H196" s="266">
        <f t="shared" si="8"/>
        <v>0</v>
      </c>
      <c r="I196" s="211" t="e">
        <f t="shared" si="7"/>
        <v>#DIV/0!</v>
      </c>
    </row>
    <row r="197" spans="1:9" ht="30.75" customHeight="1" hidden="1">
      <c r="A197" s="34" t="s">
        <v>254</v>
      </c>
      <c r="B197" s="165"/>
      <c r="C197" s="170"/>
      <c r="D197" s="170"/>
      <c r="E197" s="141" t="s">
        <v>450</v>
      </c>
      <c r="F197" s="71" t="s">
        <v>217</v>
      </c>
      <c r="G197" s="266">
        <f t="shared" si="8"/>
        <v>0</v>
      </c>
      <c r="H197" s="266">
        <f t="shared" si="8"/>
        <v>0</v>
      </c>
      <c r="I197" s="211" t="e">
        <f t="shared" si="7"/>
        <v>#DIV/0!</v>
      </c>
    </row>
    <row r="198" spans="1:9" ht="30.75" customHeight="1" hidden="1">
      <c r="A198" s="137" t="s">
        <v>25</v>
      </c>
      <c r="B198" s="131"/>
      <c r="C198" s="151"/>
      <c r="D198" s="151"/>
      <c r="E198" s="141" t="s">
        <v>450</v>
      </c>
      <c r="F198" s="71" t="s">
        <v>359</v>
      </c>
      <c r="G198" s="314">
        <v>0</v>
      </c>
      <c r="H198" s="314">
        <v>0</v>
      </c>
      <c r="I198" s="211" t="e">
        <f t="shared" si="7"/>
        <v>#DIV/0!</v>
      </c>
    </row>
    <row r="199" spans="1:9" ht="30.75" customHeight="1" hidden="1">
      <c r="A199" s="118" t="s">
        <v>279</v>
      </c>
      <c r="B199" s="165"/>
      <c r="C199" s="170"/>
      <c r="D199" s="170"/>
      <c r="E199" s="110" t="s">
        <v>280</v>
      </c>
      <c r="F199" s="110"/>
      <c r="G199" s="266">
        <f>G200</f>
        <v>0</v>
      </c>
      <c r="H199" s="105">
        <f>H200</f>
        <v>0</v>
      </c>
      <c r="I199" s="211" t="e">
        <f t="shared" si="7"/>
        <v>#DIV/0!</v>
      </c>
    </row>
    <row r="200" spans="1:9" ht="30.75" customHeight="1" hidden="1">
      <c r="A200" s="70" t="s">
        <v>252</v>
      </c>
      <c r="B200" s="165"/>
      <c r="C200" s="170"/>
      <c r="D200" s="170"/>
      <c r="E200" s="148" t="s">
        <v>280</v>
      </c>
      <c r="F200" s="71" t="s">
        <v>253</v>
      </c>
      <c r="G200" s="266">
        <f>G201</f>
        <v>0</v>
      </c>
      <c r="H200" s="105">
        <f>H201</f>
        <v>0</v>
      </c>
      <c r="I200" s="211" t="e">
        <f t="shared" si="7"/>
        <v>#DIV/0!</v>
      </c>
    </row>
    <row r="201" spans="1:9" ht="30.75" customHeight="1" hidden="1">
      <c r="A201" s="34" t="s">
        <v>254</v>
      </c>
      <c r="B201" s="165"/>
      <c r="C201" s="170"/>
      <c r="D201" s="170"/>
      <c r="E201" s="148" t="s">
        <v>280</v>
      </c>
      <c r="F201" s="71" t="s">
        <v>217</v>
      </c>
      <c r="G201" s="266">
        <f>'расх 22 г'!K293</f>
        <v>0</v>
      </c>
      <c r="H201" s="105">
        <f>'расх 22 г'!L293</f>
        <v>0</v>
      </c>
      <c r="I201" s="211" t="e">
        <f t="shared" si="7"/>
        <v>#DIV/0!</v>
      </c>
    </row>
    <row r="202" spans="1:9" ht="15" customHeight="1">
      <c r="A202" s="70" t="s">
        <v>352</v>
      </c>
      <c r="B202" s="99" t="s">
        <v>124</v>
      </c>
      <c r="C202" s="71" t="s">
        <v>346</v>
      </c>
      <c r="D202" s="71" t="s">
        <v>342</v>
      </c>
      <c r="E202" s="148" t="s">
        <v>320</v>
      </c>
      <c r="F202" s="71"/>
      <c r="G202" s="266">
        <f>G203</f>
        <v>0</v>
      </c>
      <c r="H202" s="105">
        <f>H203</f>
        <v>0</v>
      </c>
      <c r="I202" s="211">
        <v>0</v>
      </c>
    </row>
    <row r="203" spans="1:9" ht="28.5" customHeight="1">
      <c r="A203" s="70" t="s">
        <v>252</v>
      </c>
      <c r="B203" s="99" t="s">
        <v>124</v>
      </c>
      <c r="C203" s="71" t="s">
        <v>346</v>
      </c>
      <c r="D203" s="71" t="s">
        <v>342</v>
      </c>
      <c r="E203" s="148" t="s">
        <v>320</v>
      </c>
      <c r="F203" s="71" t="s">
        <v>253</v>
      </c>
      <c r="G203" s="266">
        <f>G204</f>
        <v>0</v>
      </c>
      <c r="H203" s="105">
        <f>H204</f>
        <v>0</v>
      </c>
      <c r="I203" s="211">
        <v>0</v>
      </c>
    </row>
    <row r="204" spans="1:9" ht="30" customHeight="1">
      <c r="A204" s="34" t="s">
        <v>254</v>
      </c>
      <c r="B204" s="99" t="s">
        <v>124</v>
      </c>
      <c r="C204" s="71" t="s">
        <v>346</v>
      </c>
      <c r="D204" s="71" t="s">
        <v>342</v>
      </c>
      <c r="E204" s="148" t="s">
        <v>320</v>
      </c>
      <c r="F204" s="71" t="s">
        <v>217</v>
      </c>
      <c r="G204" s="266">
        <f>'расх 22 г'!K182</f>
        <v>0</v>
      </c>
      <c r="H204" s="105">
        <f>'расх 22 г'!L182</f>
        <v>0</v>
      </c>
      <c r="I204" s="211">
        <v>0</v>
      </c>
    </row>
    <row r="205" spans="1:9" ht="29.25" customHeight="1" hidden="1">
      <c r="A205" s="137" t="s">
        <v>25</v>
      </c>
      <c r="B205" s="99" t="s">
        <v>124</v>
      </c>
      <c r="C205" s="151" t="s">
        <v>346</v>
      </c>
      <c r="D205" s="151" t="s">
        <v>342</v>
      </c>
      <c r="E205" s="168" t="s">
        <v>320</v>
      </c>
      <c r="F205" s="151" t="s">
        <v>359</v>
      </c>
      <c r="G205" s="266"/>
      <c r="H205" s="105"/>
      <c r="I205" s="211" t="e">
        <f t="shared" si="7"/>
        <v>#DIV/0!</v>
      </c>
    </row>
    <row r="206" spans="1:9" ht="51.75" customHeight="1" hidden="1">
      <c r="A206" s="169" t="s">
        <v>265</v>
      </c>
      <c r="B206" s="165" t="s">
        <v>124</v>
      </c>
      <c r="C206" s="170" t="s">
        <v>346</v>
      </c>
      <c r="D206" s="170" t="s">
        <v>342</v>
      </c>
      <c r="E206" s="148" t="s">
        <v>290</v>
      </c>
      <c r="F206" s="71"/>
      <c r="G206" s="266">
        <f aca="true" t="shared" si="9" ref="G206:H208">G207</f>
        <v>0</v>
      </c>
      <c r="H206" s="105">
        <f t="shared" si="9"/>
        <v>0</v>
      </c>
      <c r="I206" s="211" t="e">
        <f t="shared" si="7"/>
        <v>#DIV/0!</v>
      </c>
    </row>
    <row r="207" spans="1:9" ht="16.5" customHeight="1" hidden="1">
      <c r="A207" s="70" t="s">
        <v>266</v>
      </c>
      <c r="B207" s="165" t="s">
        <v>124</v>
      </c>
      <c r="C207" s="170" t="s">
        <v>346</v>
      </c>
      <c r="D207" s="170" t="s">
        <v>342</v>
      </c>
      <c r="E207" s="148" t="s">
        <v>11</v>
      </c>
      <c r="F207" s="71"/>
      <c r="G207" s="266">
        <f t="shared" si="9"/>
        <v>0</v>
      </c>
      <c r="H207" s="105">
        <f t="shared" si="9"/>
        <v>0</v>
      </c>
      <c r="I207" s="211" t="e">
        <f t="shared" si="7"/>
        <v>#DIV/0!</v>
      </c>
    </row>
    <row r="208" spans="1:9" ht="16.5" customHeight="1" hidden="1">
      <c r="A208" s="70" t="s">
        <v>267</v>
      </c>
      <c r="B208" s="165" t="s">
        <v>124</v>
      </c>
      <c r="C208" s="170" t="s">
        <v>346</v>
      </c>
      <c r="D208" s="170" t="s">
        <v>342</v>
      </c>
      <c r="E208" s="148" t="s">
        <v>12</v>
      </c>
      <c r="F208" s="71"/>
      <c r="G208" s="266">
        <f t="shared" si="9"/>
        <v>0</v>
      </c>
      <c r="H208" s="105">
        <f t="shared" si="9"/>
        <v>0</v>
      </c>
      <c r="I208" s="211" t="e">
        <f t="shared" si="7"/>
        <v>#DIV/0!</v>
      </c>
    </row>
    <row r="209" spans="1:9" ht="27.75" customHeight="1" hidden="1">
      <c r="A209" s="70" t="s">
        <v>25</v>
      </c>
      <c r="B209" s="165" t="s">
        <v>124</v>
      </c>
      <c r="C209" s="170" t="s">
        <v>346</v>
      </c>
      <c r="D209" s="170" t="s">
        <v>342</v>
      </c>
      <c r="E209" s="148" t="s">
        <v>12</v>
      </c>
      <c r="F209" s="71" t="s">
        <v>359</v>
      </c>
      <c r="G209" s="266"/>
      <c r="H209" s="105"/>
      <c r="I209" s="211" t="e">
        <f t="shared" si="7"/>
        <v>#DIV/0!</v>
      </c>
    </row>
    <row r="210" spans="1:9" ht="29.25" customHeight="1">
      <c r="A210" s="70" t="s">
        <v>228</v>
      </c>
      <c r="B210" s="165" t="s">
        <v>124</v>
      </c>
      <c r="C210" s="170" t="s">
        <v>346</v>
      </c>
      <c r="D210" s="170" t="s">
        <v>342</v>
      </c>
      <c r="E210" s="148" t="s">
        <v>163</v>
      </c>
      <c r="F210" s="71"/>
      <c r="G210" s="266">
        <f>G213</f>
        <v>307.6</v>
      </c>
      <c r="H210" s="105">
        <f>H213</f>
        <v>54.4</v>
      </c>
      <c r="I210" s="211">
        <f t="shared" si="7"/>
        <v>17.6853055916775</v>
      </c>
    </row>
    <row r="211" spans="1:9" ht="30.75" customHeight="1">
      <c r="A211" s="70" t="s">
        <v>187</v>
      </c>
      <c r="B211" s="99" t="s">
        <v>124</v>
      </c>
      <c r="C211" s="71" t="s">
        <v>388</v>
      </c>
      <c r="D211" s="71" t="s">
        <v>344</v>
      </c>
      <c r="E211" s="148" t="s">
        <v>182</v>
      </c>
      <c r="F211" s="71"/>
      <c r="G211" s="302">
        <f>G213</f>
        <v>307.6</v>
      </c>
      <c r="H211" s="167">
        <f>H213</f>
        <v>54.4</v>
      </c>
      <c r="I211" s="211">
        <f t="shared" si="7"/>
        <v>17.6853055916775</v>
      </c>
    </row>
    <row r="212" spans="1:9" ht="16.5" customHeight="1">
      <c r="A212" s="70" t="s">
        <v>329</v>
      </c>
      <c r="B212" s="99" t="s">
        <v>191</v>
      </c>
      <c r="C212" s="67" t="s">
        <v>388</v>
      </c>
      <c r="D212" s="67" t="s">
        <v>344</v>
      </c>
      <c r="E212" s="69" t="s">
        <v>182</v>
      </c>
      <c r="F212" s="71" t="s">
        <v>330</v>
      </c>
      <c r="G212" s="302">
        <f>G213</f>
        <v>307.6</v>
      </c>
      <c r="H212" s="167">
        <f>H213</f>
        <v>54.4</v>
      </c>
      <c r="I212" s="211">
        <f t="shared" si="7"/>
        <v>17.6853055916775</v>
      </c>
    </row>
    <row r="213" spans="1:9" ht="16.5" customHeight="1">
      <c r="A213" s="70" t="s">
        <v>95</v>
      </c>
      <c r="B213" s="99" t="s">
        <v>124</v>
      </c>
      <c r="C213" s="71" t="s">
        <v>388</v>
      </c>
      <c r="D213" s="71" t="s">
        <v>344</v>
      </c>
      <c r="E213" s="148" t="s">
        <v>182</v>
      </c>
      <c r="F213" s="71" t="s">
        <v>353</v>
      </c>
      <c r="G213" s="302">
        <f>'расх 22 г'!K299</f>
        <v>307.6</v>
      </c>
      <c r="H213" s="167">
        <f>'расх 22 г'!L299</f>
        <v>54.4</v>
      </c>
      <c r="I213" s="211">
        <f t="shared" si="7"/>
        <v>17.6853055916775</v>
      </c>
    </row>
    <row r="214" spans="1:9" ht="27.75" customHeight="1" hidden="1">
      <c r="A214" s="70" t="s">
        <v>113</v>
      </c>
      <c r="B214" s="99" t="s">
        <v>124</v>
      </c>
      <c r="C214" s="71" t="s">
        <v>388</v>
      </c>
      <c r="D214" s="71" t="s">
        <v>344</v>
      </c>
      <c r="E214" s="148" t="s">
        <v>183</v>
      </c>
      <c r="F214" s="71"/>
      <c r="G214" s="302">
        <f>G216</f>
        <v>0</v>
      </c>
      <c r="H214" s="167">
        <f>H216</f>
        <v>0</v>
      </c>
      <c r="I214" s="211" t="e">
        <f t="shared" si="7"/>
        <v>#DIV/0!</v>
      </c>
    </row>
    <row r="215" spans="1:9" ht="18" customHeight="1" hidden="1">
      <c r="A215" s="70" t="s">
        <v>329</v>
      </c>
      <c r="B215" s="99"/>
      <c r="C215" s="71"/>
      <c r="D215" s="71"/>
      <c r="E215" s="148" t="s">
        <v>183</v>
      </c>
      <c r="F215" s="71" t="s">
        <v>330</v>
      </c>
      <c r="G215" s="302">
        <f>G216</f>
        <v>0</v>
      </c>
      <c r="H215" s="167">
        <f>H216</f>
        <v>0</v>
      </c>
      <c r="I215" s="211" t="e">
        <f t="shared" si="7"/>
        <v>#DIV/0!</v>
      </c>
    </row>
    <row r="216" spans="1:9" ht="17.25" customHeight="1" hidden="1">
      <c r="A216" s="70" t="s">
        <v>95</v>
      </c>
      <c r="B216" s="99" t="s">
        <v>124</v>
      </c>
      <c r="C216" s="71" t="s">
        <v>388</v>
      </c>
      <c r="D216" s="71" t="s">
        <v>344</v>
      </c>
      <c r="E216" s="148" t="s">
        <v>183</v>
      </c>
      <c r="F216" s="71" t="s">
        <v>353</v>
      </c>
      <c r="G216" s="302">
        <f>'расх 22 г'!K302</f>
        <v>0</v>
      </c>
      <c r="H216" s="167">
        <f>'расх 22 г'!L302</f>
        <v>0</v>
      </c>
      <c r="I216" s="211" t="e">
        <f t="shared" si="7"/>
        <v>#DIV/0!</v>
      </c>
    </row>
    <row r="217" spans="1:9" ht="28.5" customHeight="1">
      <c r="A217" s="70" t="s">
        <v>188</v>
      </c>
      <c r="B217" s="99" t="s">
        <v>124</v>
      </c>
      <c r="C217" s="71" t="s">
        <v>388</v>
      </c>
      <c r="D217" s="71" t="s">
        <v>344</v>
      </c>
      <c r="E217" s="148" t="s">
        <v>184</v>
      </c>
      <c r="F217" s="71"/>
      <c r="G217" s="302">
        <f>G219</f>
        <v>45.4</v>
      </c>
      <c r="H217" s="167">
        <f>H219</f>
        <v>22.7</v>
      </c>
      <c r="I217" s="211">
        <f t="shared" si="7"/>
        <v>50</v>
      </c>
    </row>
    <row r="218" spans="1:9" ht="16.5" customHeight="1">
      <c r="A218" s="70" t="s">
        <v>329</v>
      </c>
      <c r="B218" s="99"/>
      <c r="C218" s="71"/>
      <c r="D218" s="71"/>
      <c r="E218" s="148" t="s">
        <v>184</v>
      </c>
      <c r="F218" s="71" t="s">
        <v>330</v>
      </c>
      <c r="G218" s="302">
        <f>G219</f>
        <v>45.4</v>
      </c>
      <c r="H218" s="167">
        <f>H219</f>
        <v>22.7</v>
      </c>
      <c r="I218" s="211">
        <f t="shared" si="7"/>
        <v>50</v>
      </c>
    </row>
    <row r="219" spans="1:9" ht="17.25" customHeight="1">
      <c r="A219" s="70" t="s">
        <v>95</v>
      </c>
      <c r="B219" s="99" t="s">
        <v>124</v>
      </c>
      <c r="C219" s="71" t="s">
        <v>388</v>
      </c>
      <c r="D219" s="71" t="s">
        <v>344</v>
      </c>
      <c r="E219" s="148" t="s">
        <v>184</v>
      </c>
      <c r="F219" s="71" t="s">
        <v>353</v>
      </c>
      <c r="G219" s="302">
        <f>'расх 22 г'!K305</f>
        <v>45.4</v>
      </c>
      <c r="H219" s="167">
        <f>'расх 22 г'!L305</f>
        <v>22.7</v>
      </c>
      <c r="I219" s="211">
        <f t="shared" si="7"/>
        <v>50</v>
      </c>
    </row>
    <row r="220" spans="1:9" ht="56.25" customHeight="1" hidden="1">
      <c r="A220" s="178" t="s">
        <v>525</v>
      </c>
      <c r="B220" s="165" t="s">
        <v>124</v>
      </c>
      <c r="C220" s="170" t="s">
        <v>346</v>
      </c>
      <c r="D220" s="170" t="s">
        <v>344</v>
      </c>
      <c r="E220" s="374" t="s">
        <v>526</v>
      </c>
      <c r="F220" s="71"/>
      <c r="G220" s="266">
        <f>'расх 22 г'!K309</f>
        <v>0</v>
      </c>
      <c r="H220" s="266">
        <f>'расх 22 г'!L309</f>
        <v>0</v>
      </c>
      <c r="I220" s="211" t="e">
        <f t="shared" si="7"/>
        <v>#DIV/0!</v>
      </c>
    </row>
    <row r="221" spans="1:9" ht="54.75" customHeight="1" hidden="1">
      <c r="A221" s="375" t="s">
        <v>527</v>
      </c>
      <c r="B221" s="165" t="s">
        <v>124</v>
      </c>
      <c r="C221" s="170" t="s">
        <v>346</v>
      </c>
      <c r="D221" s="170" t="s">
        <v>344</v>
      </c>
      <c r="E221" s="374" t="s">
        <v>528</v>
      </c>
      <c r="F221" s="71"/>
      <c r="G221" s="266">
        <f>'расх 22 г'!K312</f>
        <v>0</v>
      </c>
      <c r="H221" s="266">
        <f>'расх 22 г'!L312</f>
        <v>0</v>
      </c>
      <c r="I221" s="211" t="e">
        <f t="shared" si="7"/>
        <v>#DIV/0!</v>
      </c>
    </row>
    <row r="222" spans="1:9" ht="88.5" customHeight="1" hidden="1">
      <c r="A222" s="376" t="s">
        <v>530</v>
      </c>
      <c r="B222" s="165" t="s">
        <v>124</v>
      </c>
      <c r="C222" s="170" t="s">
        <v>346</v>
      </c>
      <c r="D222" s="170" t="s">
        <v>344</v>
      </c>
      <c r="E222" s="374" t="s">
        <v>529</v>
      </c>
      <c r="F222" s="71"/>
      <c r="G222" s="266">
        <f>'расх 22 г'!K315</f>
        <v>0</v>
      </c>
      <c r="H222" s="266">
        <f>'расх 22 г'!L315</f>
        <v>0</v>
      </c>
      <c r="I222" s="211" t="e">
        <f t="shared" si="7"/>
        <v>#DIV/0!</v>
      </c>
    </row>
    <row r="223" spans="1:9" ht="25.5" customHeight="1" hidden="1">
      <c r="A223" s="70" t="s">
        <v>25</v>
      </c>
      <c r="B223" s="165" t="s">
        <v>124</v>
      </c>
      <c r="C223" s="170" t="s">
        <v>346</v>
      </c>
      <c r="D223" s="170" t="s">
        <v>344</v>
      </c>
      <c r="E223" s="148" t="s">
        <v>128</v>
      </c>
      <c r="F223" s="103" t="s">
        <v>359</v>
      </c>
      <c r="G223" s="266">
        <v>0</v>
      </c>
      <c r="H223" s="105">
        <v>0</v>
      </c>
      <c r="I223" s="211" t="e">
        <f t="shared" si="7"/>
        <v>#DIV/0!</v>
      </c>
    </row>
    <row r="224" spans="1:9" ht="14.25" customHeight="1">
      <c r="A224" s="33" t="s">
        <v>283</v>
      </c>
      <c r="B224" s="99" t="s">
        <v>124</v>
      </c>
      <c r="C224" s="71" t="s">
        <v>346</v>
      </c>
      <c r="D224" s="71" t="s">
        <v>344</v>
      </c>
      <c r="E224" s="148" t="s">
        <v>169</v>
      </c>
      <c r="F224" s="59"/>
      <c r="G224" s="350">
        <f>G225</f>
        <v>634</v>
      </c>
      <c r="H224" s="350">
        <f>H225</f>
        <v>242.98453</v>
      </c>
      <c r="I224" s="211">
        <f t="shared" si="7"/>
        <v>38.3256356466877</v>
      </c>
    </row>
    <row r="225" spans="1:9" ht="27" customHeight="1">
      <c r="A225" s="70" t="s">
        <v>252</v>
      </c>
      <c r="B225" s="99" t="s">
        <v>124</v>
      </c>
      <c r="C225" s="71" t="s">
        <v>346</v>
      </c>
      <c r="D225" s="71" t="s">
        <v>344</v>
      </c>
      <c r="E225" s="148" t="s">
        <v>169</v>
      </c>
      <c r="F225" s="59" t="s">
        <v>253</v>
      </c>
      <c r="G225" s="350">
        <f>G226</f>
        <v>634</v>
      </c>
      <c r="H225" s="350">
        <f>H226</f>
        <v>242.98453</v>
      </c>
      <c r="I225" s="211">
        <f t="shared" si="7"/>
        <v>38.3256356466877</v>
      </c>
    </row>
    <row r="226" spans="1:9" ht="27" customHeight="1">
      <c r="A226" s="34" t="s">
        <v>254</v>
      </c>
      <c r="B226" s="99" t="s">
        <v>124</v>
      </c>
      <c r="C226" s="71" t="s">
        <v>346</v>
      </c>
      <c r="D226" s="71" t="s">
        <v>344</v>
      </c>
      <c r="E226" s="148" t="s">
        <v>169</v>
      </c>
      <c r="F226" s="59" t="s">
        <v>217</v>
      </c>
      <c r="G226" s="350">
        <f>'расх 22 г'!K195</f>
        <v>634</v>
      </c>
      <c r="H226" s="350">
        <f>'расх 22 г'!L195</f>
        <v>242.98453</v>
      </c>
      <c r="I226" s="211">
        <f t="shared" si="7"/>
        <v>38.3256356466877</v>
      </c>
    </row>
    <row r="227" spans="1:9" ht="27" customHeight="1" hidden="1">
      <c r="A227" s="137" t="s">
        <v>25</v>
      </c>
      <c r="B227" s="99" t="s">
        <v>124</v>
      </c>
      <c r="C227" s="151" t="s">
        <v>346</v>
      </c>
      <c r="D227" s="151" t="s">
        <v>344</v>
      </c>
      <c r="E227" s="168" t="s">
        <v>169</v>
      </c>
      <c r="F227" s="144" t="s">
        <v>359</v>
      </c>
      <c r="G227" s="350"/>
      <c r="H227" s="350"/>
      <c r="I227" s="211" t="e">
        <f t="shared" si="7"/>
        <v>#DIV/0!</v>
      </c>
    </row>
    <row r="228" spans="1:9" ht="26.25" customHeight="1" hidden="1">
      <c r="A228" s="177" t="s">
        <v>284</v>
      </c>
      <c r="B228" s="99" t="s">
        <v>124</v>
      </c>
      <c r="C228" s="71" t="s">
        <v>346</v>
      </c>
      <c r="D228" s="71" t="s">
        <v>344</v>
      </c>
      <c r="E228" s="148" t="s">
        <v>170</v>
      </c>
      <c r="F228" s="59"/>
      <c r="G228" s="350">
        <f>G229</f>
        <v>0</v>
      </c>
      <c r="H228" s="350">
        <f>H229</f>
        <v>0</v>
      </c>
      <c r="I228" s="211" t="e">
        <f t="shared" si="7"/>
        <v>#DIV/0!</v>
      </c>
    </row>
    <row r="229" spans="1:9" ht="26.25" customHeight="1" hidden="1">
      <c r="A229" s="70" t="s">
        <v>252</v>
      </c>
      <c r="B229" s="99" t="s">
        <v>124</v>
      </c>
      <c r="C229" s="71" t="s">
        <v>346</v>
      </c>
      <c r="D229" s="71" t="s">
        <v>344</v>
      </c>
      <c r="E229" s="148" t="s">
        <v>170</v>
      </c>
      <c r="F229" s="59" t="s">
        <v>253</v>
      </c>
      <c r="G229" s="350">
        <f>G230</f>
        <v>0</v>
      </c>
      <c r="H229" s="350">
        <f>H230</f>
        <v>0</v>
      </c>
      <c r="I229" s="211" t="e">
        <f t="shared" si="7"/>
        <v>#DIV/0!</v>
      </c>
    </row>
    <row r="230" spans="1:9" ht="26.25" customHeight="1" hidden="1">
      <c r="A230" s="34" t="s">
        <v>254</v>
      </c>
      <c r="B230" s="99" t="s">
        <v>124</v>
      </c>
      <c r="C230" s="71" t="s">
        <v>346</v>
      </c>
      <c r="D230" s="71" t="s">
        <v>344</v>
      </c>
      <c r="E230" s="148" t="s">
        <v>170</v>
      </c>
      <c r="F230" s="59" t="s">
        <v>217</v>
      </c>
      <c r="G230" s="350">
        <f>'расх 22 г'!K199</f>
        <v>0</v>
      </c>
      <c r="H230" s="350">
        <f>'расх 22 г'!L199</f>
        <v>0</v>
      </c>
      <c r="I230" s="211" t="e">
        <f t="shared" si="7"/>
        <v>#DIV/0!</v>
      </c>
    </row>
    <row r="231" spans="1:9" ht="27" customHeight="1" hidden="1">
      <c r="A231" s="137" t="s">
        <v>25</v>
      </c>
      <c r="B231" s="99" t="s">
        <v>124</v>
      </c>
      <c r="C231" s="151" t="s">
        <v>346</v>
      </c>
      <c r="D231" s="151" t="s">
        <v>344</v>
      </c>
      <c r="E231" s="168" t="s">
        <v>170</v>
      </c>
      <c r="F231" s="144" t="s">
        <v>359</v>
      </c>
      <c r="G231" s="294"/>
      <c r="H231" s="294"/>
      <c r="I231" s="211" t="e">
        <f t="shared" si="7"/>
        <v>#DIV/0!</v>
      </c>
    </row>
    <row r="232" spans="1:9" ht="15.75" customHeight="1" hidden="1">
      <c r="A232" s="33" t="s">
        <v>285</v>
      </c>
      <c r="B232" s="99" t="s">
        <v>124</v>
      </c>
      <c r="C232" s="71" t="s">
        <v>346</v>
      </c>
      <c r="D232" s="71" t="s">
        <v>344</v>
      </c>
      <c r="E232" s="148" t="s">
        <v>171</v>
      </c>
      <c r="F232" s="59"/>
      <c r="G232" s="350">
        <f>G233</f>
        <v>0</v>
      </c>
      <c r="H232" s="350">
        <f>H233</f>
        <v>0</v>
      </c>
      <c r="I232" s="211" t="e">
        <f t="shared" si="7"/>
        <v>#DIV/0!</v>
      </c>
    </row>
    <row r="233" spans="1:9" ht="28.5" customHeight="1" hidden="1">
      <c r="A233" s="70" t="s">
        <v>252</v>
      </c>
      <c r="B233" s="99" t="s">
        <v>124</v>
      </c>
      <c r="C233" s="71" t="s">
        <v>346</v>
      </c>
      <c r="D233" s="71" t="s">
        <v>344</v>
      </c>
      <c r="E233" s="148" t="s">
        <v>171</v>
      </c>
      <c r="F233" s="59" t="s">
        <v>253</v>
      </c>
      <c r="G233" s="350">
        <f>G234</f>
        <v>0</v>
      </c>
      <c r="H233" s="350">
        <f>H234</f>
        <v>0</v>
      </c>
      <c r="I233" s="211" t="e">
        <f t="shared" si="7"/>
        <v>#DIV/0!</v>
      </c>
    </row>
    <row r="234" spans="1:9" ht="27" customHeight="1" hidden="1">
      <c r="A234" s="34" t="s">
        <v>254</v>
      </c>
      <c r="B234" s="99" t="s">
        <v>124</v>
      </c>
      <c r="C234" s="71" t="s">
        <v>346</v>
      </c>
      <c r="D234" s="71" t="s">
        <v>344</v>
      </c>
      <c r="E234" s="148" t="s">
        <v>171</v>
      </c>
      <c r="F234" s="59" t="s">
        <v>217</v>
      </c>
      <c r="G234" s="350"/>
      <c r="H234" s="350"/>
      <c r="I234" s="211" t="e">
        <f t="shared" si="7"/>
        <v>#DIV/0!</v>
      </c>
    </row>
    <row r="235" spans="1:9" ht="26.25" customHeight="1" hidden="1">
      <c r="A235" s="137" t="s">
        <v>25</v>
      </c>
      <c r="B235" s="99" t="s">
        <v>124</v>
      </c>
      <c r="C235" s="151" t="s">
        <v>346</v>
      </c>
      <c r="D235" s="151" t="s">
        <v>344</v>
      </c>
      <c r="E235" s="168" t="s">
        <v>171</v>
      </c>
      <c r="F235" s="144" t="s">
        <v>359</v>
      </c>
      <c r="G235" s="350"/>
      <c r="H235" s="350"/>
      <c r="I235" s="211" t="e">
        <f t="shared" si="7"/>
        <v>#DIV/0!</v>
      </c>
    </row>
    <row r="236" spans="1:9" ht="15" customHeight="1" hidden="1">
      <c r="A236" s="70" t="s">
        <v>371</v>
      </c>
      <c r="B236" s="99" t="s">
        <v>124</v>
      </c>
      <c r="C236" s="71" t="s">
        <v>346</v>
      </c>
      <c r="D236" s="71" t="s">
        <v>344</v>
      </c>
      <c r="E236" s="148" t="s">
        <v>172</v>
      </c>
      <c r="F236" s="59"/>
      <c r="G236" s="350">
        <f>G237</f>
        <v>0</v>
      </c>
      <c r="H236" s="350">
        <f>H237</f>
        <v>0</v>
      </c>
      <c r="I236" s="211" t="e">
        <f t="shared" si="7"/>
        <v>#DIV/0!</v>
      </c>
    </row>
    <row r="237" spans="1:9" ht="28.5" customHeight="1" hidden="1">
      <c r="A237" s="70" t="s">
        <v>252</v>
      </c>
      <c r="B237" s="99" t="s">
        <v>124</v>
      </c>
      <c r="C237" s="71" t="s">
        <v>346</v>
      </c>
      <c r="D237" s="71" t="s">
        <v>344</v>
      </c>
      <c r="E237" s="148" t="s">
        <v>172</v>
      </c>
      <c r="F237" s="59" t="s">
        <v>253</v>
      </c>
      <c r="G237" s="350">
        <f>G238</f>
        <v>0</v>
      </c>
      <c r="H237" s="350">
        <f>H238</f>
        <v>0</v>
      </c>
      <c r="I237" s="211" t="e">
        <f t="shared" si="7"/>
        <v>#DIV/0!</v>
      </c>
    </row>
    <row r="238" spans="1:9" ht="30" customHeight="1" hidden="1">
      <c r="A238" s="34" t="s">
        <v>254</v>
      </c>
      <c r="B238" s="99" t="s">
        <v>124</v>
      </c>
      <c r="C238" s="71" t="s">
        <v>346</v>
      </c>
      <c r="D238" s="71" t="s">
        <v>344</v>
      </c>
      <c r="E238" s="148" t="s">
        <v>172</v>
      </c>
      <c r="F238" s="59" t="s">
        <v>217</v>
      </c>
      <c r="G238" s="350">
        <f>'расх 22 г'!K207</f>
        <v>0</v>
      </c>
      <c r="H238" s="350">
        <f>'расх 22 г'!L207</f>
        <v>0</v>
      </c>
      <c r="I238" s="211" t="e">
        <f t="shared" si="7"/>
        <v>#DIV/0!</v>
      </c>
    </row>
    <row r="239" spans="1:9" ht="27" customHeight="1" hidden="1">
      <c r="A239" s="137" t="s">
        <v>25</v>
      </c>
      <c r="B239" s="99" t="s">
        <v>124</v>
      </c>
      <c r="C239" s="151" t="s">
        <v>346</v>
      </c>
      <c r="D239" s="151" t="s">
        <v>344</v>
      </c>
      <c r="E239" s="168" t="s">
        <v>172</v>
      </c>
      <c r="F239" s="144" t="s">
        <v>359</v>
      </c>
      <c r="G239" s="350"/>
      <c r="H239" s="350"/>
      <c r="I239" s="211" t="e">
        <f t="shared" si="7"/>
        <v>#DIV/0!</v>
      </c>
    </row>
    <row r="240" spans="1:9" ht="27.75" customHeight="1">
      <c r="A240" s="70" t="s">
        <v>286</v>
      </c>
      <c r="B240" s="99" t="s">
        <v>124</v>
      </c>
      <c r="C240" s="71" t="s">
        <v>346</v>
      </c>
      <c r="D240" s="71" t="s">
        <v>344</v>
      </c>
      <c r="E240" s="148" t="s">
        <v>173</v>
      </c>
      <c r="F240" s="59"/>
      <c r="G240" s="350">
        <f>G241</f>
        <v>186.4</v>
      </c>
      <c r="H240" s="350">
        <f>H241</f>
        <v>81.03684</v>
      </c>
      <c r="I240" s="211">
        <f t="shared" si="7"/>
        <v>43.47469957081545</v>
      </c>
    </row>
    <row r="241" spans="1:9" ht="27.75" customHeight="1">
      <c r="A241" s="70" t="s">
        <v>252</v>
      </c>
      <c r="B241" s="99" t="s">
        <v>124</v>
      </c>
      <c r="C241" s="71" t="s">
        <v>346</v>
      </c>
      <c r="D241" s="71" t="s">
        <v>344</v>
      </c>
      <c r="E241" s="148" t="s">
        <v>173</v>
      </c>
      <c r="F241" s="59" t="s">
        <v>253</v>
      </c>
      <c r="G241" s="350">
        <f>G242</f>
        <v>186.4</v>
      </c>
      <c r="H241" s="350">
        <f>H242</f>
        <v>81.03684</v>
      </c>
      <c r="I241" s="211">
        <f t="shared" si="7"/>
        <v>43.47469957081545</v>
      </c>
    </row>
    <row r="242" spans="1:9" ht="27.75" customHeight="1">
      <c r="A242" s="34" t="s">
        <v>254</v>
      </c>
      <c r="B242" s="99" t="s">
        <v>124</v>
      </c>
      <c r="C242" s="71" t="s">
        <v>346</v>
      </c>
      <c r="D242" s="71" t="s">
        <v>344</v>
      </c>
      <c r="E242" s="148" t="s">
        <v>173</v>
      </c>
      <c r="F242" s="59" t="s">
        <v>217</v>
      </c>
      <c r="G242" s="350">
        <f>'расх 22 г'!K210</f>
        <v>186.4</v>
      </c>
      <c r="H242" s="350">
        <f>'расх 22 г'!L210</f>
        <v>81.03684</v>
      </c>
      <c r="I242" s="211">
        <f t="shared" si="7"/>
        <v>43.47469957081545</v>
      </c>
    </row>
    <row r="243" spans="1:9" ht="27" customHeight="1" hidden="1">
      <c r="A243" s="137" t="s">
        <v>25</v>
      </c>
      <c r="B243" s="99" t="s">
        <v>124</v>
      </c>
      <c r="C243" s="151" t="s">
        <v>346</v>
      </c>
      <c r="D243" s="151" t="s">
        <v>344</v>
      </c>
      <c r="E243" s="168" t="s">
        <v>173</v>
      </c>
      <c r="F243" s="144" t="s">
        <v>359</v>
      </c>
      <c r="G243" s="350"/>
      <c r="H243" s="350"/>
      <c r="I243" s="211" t="e">
        <f t="shared" si="7"/>
        <v>#DIV/0!</v>
      </c>
    </row>
    <row r="244" spans="1:9" s="5" customFormat="1" ht="28.5" customHeight="1">
      <c r="A244" s="70" t="s">
        <v>229</v>
      </c>
      <c r="B244" s="99" t="s">
        <v>124</v>
      </c>
      <c r="C244" s="59" t="s">
        <v>341</v>
      </c>
      <c r="D244" s="59" t="s">
        <v>351</v>
      </c>
      <c r="E244" s="148" t="s">
        <v>164</v>
      </c>
      <c r="F244" s="71"/>
      <c r="G244" s="269">
        <f>G245</f>
        <v>24</v>
      </c>
      <c r="H244" s="269">
        <f>H245</f>
        <v>11</v>
      </c>
      <c r="I244" s="211">
        <v>0</v>
      </c>
    </row>
    <row r="245" spans="1:9" s="5" customFormat="1" ht="28.5" customHeight="1">
      <c r="A245" s="70" t="s">
        <v>252</v>
      </c>
      <c r="B245" s="99" t="s">
        <v>124</v>
      </c>
      <c r="C245" s="59" t="s">
        <v>341</v>
      </c>
      <c r="D245" s="59" t="s">
        <v>351</v>
      </c>
      <c r="E245" s="148" t="s">
        <v>164</v>
      </c>
      <c r="F245" s="71" t="s">
        <v>253</v>
      </c>
      <c r="G245" s="269">
        <f>G246</f>
        <v>24</v>
      </c>
      <c r="H245" s="269">
        <f>H246</f>
        <v>11</v>
      </c>
      <c r="I245" s="211">
        <v>0</v>
      </c>
    </row>
    <row r="246" spans="1:9" s="5" customFormat="1" ht="28.5" customHeight="1">
      <c r="A246" s="34" t="s">
        <v>254</v>
      </c>
      <c r="B246" s="99" t="s">
        <v>124</v>
      </c>
      <c r="C246" s="59" t="s">
        <v>341</v>
      </c>
      <c r="D246" s="59" t="s">
        <v>351</v>
      </c>
      <c r="E246" s="148" t="s">
        <v>164</v>
      </c>
      <c r="F246" s="71" t="s">
        <v>217</v>
      </c>
      <c r="G246" s="269">
        <f>'расх 22 г'!K76</f>
        <v>24</v>
      </c>
      <c r="H246" s="269">
        <f>'расх 22 г'!L76</f>
        <v>11</v>
      </c>
      <c r="I246" s="211">
        <v>0</v>
      </c>
    </row>
    <row r="247" spans="1:9" s="5" customFormat="1" ht="27" customHeight="1" hidden="1">
      <c r="A247" s="341" t="s">
        <v>508</v>
      </c>
      <c r="B247" s="342" t="s">
        <v>124</v>
      </c>
      <c r="C247" s="353" t="s">
        <v>341</v>
      </c>
      <c r="D247" s="353" t="s">
        <v>351</v>
      </c>
      <c r="E247" s="354" t="s">
        <v>484</v>
      </c>
      <c r="F247" s="151" t="s">
        <v>359</v>
      </c>
      <c r="G247" s="269">
        <f>'расх 22 г'!K81</f>
        <v>0</v>
      </c>
      <c r="H247" s="269">
        <f>'расх 22 г'!L81</f>
        <v>0</v>
      </c>
      <c r="I247" s="211" t="e">
        <f t="shared" si="7"/>
        <v>#DIV/0!</v>
      </c>
    </row>
    <row r="248" spans="1:9" s="5" customFormat="1" ht="27" customHeight="1" hidden="1">
      <c r="A248" s="341" t="s">
        <v>509</v>
      </c>
      <c r="B248" s="342"/>
      <c r="C248" s="353"/>
      <c r="D248" s="353"/>
      <c r="E248" s="354" t="s">
        <v>485</v>
      </c>
      <c r="F248" s="151"/>
      <c r="G248" s="269">
        <f>'расх 22 г'!K82</f>
        <v>0</v>
      </c>
      <c r="H248" s="269">
        <f>'расх 22 г'!L82</f>
        <v>0</v>
      </c>
      <c r="I248" s="211" t="e">
        <f t="shared" si="7"/>
        <v>#DIV/0!</v>
      </c>
    </row>
    <row r="249" spans="1:9" s="5" customFormat="1" ht="27" customHeight="1" hidden="1">
      <c r="A249" s="341" t="s">
        <v>510</v>
      </c>
      <c r="B249" s="342"/>
      <c r="C249" s="353"/>
      <c r="D249" s="353"/>
      <c r="E249" s="354" t="s">
        <v>486</v>
      </c>
      <c r="F249" s="151"/>
      <c r="G249" s="269">
        <f>'расх 22 г'!K83</f>
        <v>0</v>
      </c>
      <c r="H249" s="269">
        <f>'расх 22 г'!L83</f>
        <v>0</v>
      </c>
      <c r="I249" s="211" t="e">
        <f t="shared" si="7"/>
        <v>#DIV/0!</v>
      </c>
    </row>
    <row r="250" spans="1:9" s="5" customFormat="1" ht="27" customHeight="1" hidden="1">
      <c r="A250" s="341"/>
      <c r="B250" s="342"/>
      <c r="C250" s="353"/>
      <c r="D250" s="353"/>
      <c r="E250" s="354"/>
      <c r="F250" s="151"/>
      <c r="G250" s="269"/>
      <c r="H250" s="269"/>
      <c r="I250" s="211"/>
    </row>
    <row r="251" spans="1:9" s="5" customFormat="1" ht="27" customHeight="1" hidden="1">
      <c r="A251" s="341"/>
      <c r="B251" s="342"/>
      <c r="C251" s="353"/>
      <c r="D251" s="353"/>
      <c r="E251" s="354"/>
      <c r="F251" s="151"/>
      <c r="G251" s="269"/>
      <c r="H251" s="269"/>
      <c r="I251" s="211"/>
    </row>
    <row r="252" spans="1:9" s="5" customFormat="1" ht="27" customHeight="1">
      <c r="A252" s="345" t="s">
        <v>469</v>
      </c>
      <c r="B252" s="342"/>
      <c r="C252" s="353"/>
      <c r="D252" s="353"/>
      <c r="E252" s="355" t="s">
        <v>468</v>
      </c>
      <c r="F252" s="151"/>
      <c r="G252" s="269">
        <f>G253</f>
        <v>220</v>
      </c>
      <c r="H252" s="269">
        <f>H253</f>
        <v>182.61728</v>
      </c>
      <c r="I252" s="211">
        <f t="shared" si="7"/>
        <v>83.00785454545453</v>
      </c>
    </row>
    <row r="253" spans="1:9" s="5" customFormat="1" ht="27" customHeight="1">
      <c r="A253" s="341" t="s">
        <v>511</v>
      </c>
      <c r="B253" s="342"/>
      <c r="C253" s="353"/>
      <c r="D253" s="353"/>
      <c r="E253" s="354" t="s">
        <v>468</v>
      </c>
      <c r="F253" s="151"/>
      <c r="G253" s="269">
        <f>'расх 22 г'!K78</f>
        <v>220</v>
      </c>
      <c r="H253" s="269">
        <f>'расх 22 г'!L78</f>
        <v>182.61728</v>
      </c>
      <c r="I253" s="211">
        <f t="shared" si="7"/>
        <v>83.00785454545453</v>
      </c>
    </row>
    <row r="254" spans="1:9" s="5" customFormat="1" ht="27" customHeight="1">
      <c r="A254" s="345" t="s">
        <v>512</v>
      </c>
      <c r="B254" s="342"/>
      <c r="C254" s="353"/>
      <c r="D254" s="353"/>
      <c r="E254" s="354" t="s">
        <v>166</v>
      </c>
      <c r="F254" s="151"/>
      <c r="G254" s="269">
        <f>'расх 22 г'!K105</f>
        <v>220</v>
      </c>
      <c r="H254" s="269">
        <f>'расх 22 г'!L105</f>
        <v>54</v>
      </c>
      <c r="I254" s="211">
        <f t="shared" si="7"/>
        <v>24.545454545454547</v>
      </c>
    </row>
    <row r="255" spans="1:9" s="5" customFormat="1" ht="27" customHeight="1" hidden="1">
      <c r="A255" s="345" t="s">
        <v>513</v>
      </c>
      <c r="B255" s="342"/>
      <c r="C255" s="353"/>
      <c r="D255" s="353"/>
      <c r="E255" s="354" t="s">
        <v>489</v>
      </c>
      <c r="F255" s="151"/>
      <c r="G255" s="269">
        <f>'расх 22 г'!K109</f>
        <v>0</v>
      </c>
      <c r="H255" s="269">
        <f>'расх 22 г'!L109</f>
        <v>0</v>
      </c>
      <c r="I255" s="211" t="e">
        <f t="shared" si="7"/>
        <v>#DIV/0!</v>
      </c>
    </row>
    <row r="256" spans="1:9" s="5" customFormat="1" ht="41.25" customHeight="1" hidden="1">
      <c r="A256" s="345" t="s">
        <v>514</v>
      </c>
      <c r="B256" s="342"/>
      <c r="C256" s="353"/>
      <c r="D256" s="353"/>
      <c r="E256" s="354" t="s">
        <v>491</v>
      </c>
      <c r="F256" s="151"/>
      <c r="G256" s="269">
        <f>'расх 22 г'!K111</f>
        <v>0</v>
      </c>
      <c r="H256" s="269">
        <f>'расх 22 г'!L111</f>
        <v>0</v>
      </c>
      <c r="I256" s="211" t="e">
        <f t="shared" si="7"/>
        <v>#DIV/0!</v>
      </c>
    </row>
    <row r="257" spans="1:9" ht="15" customHeight="1">
      <c r="A257" s="70" t="s">
        <v>189</v>
      </c>
      <c r="B257" s="99" t="s">
        <v>124</v>
      </c>
      <c r="C257" s="71" t="s">
        <v>346</v>
      </c>
      <c r="D257" s="71" t="s">
        <v>341</v>
      </c>
      <c r="E257" s="148" t="s">
        <v>168</v>
      </c>
      <c r="F257" s="71"/>
      <c r="G257" s="269">
        <f>G258</f>
        <v>0</v>
      </c>
      <c r="H257" s="269">
        <f>H258</f>
        <v>0</v>
      </c>
      <c r="I257" s="211">
        <v>0</v>
      </c>
    </row>
    <row r="258" spans="1:9" ht="28.5" customHeight="1">
      <c r="A258" s="70" t="s">
        <v>252</v>
      </c>
      <c r="B258" s="99" t="s">
        <v>124</v>
      </c>
      <c r="C258" s="71" t="s">
        <v>346</v>
      </c>
      <c r="D258" s="71" t="s">
        <v>341</v>
      </c>
      <c r="E258" s="148" t="s">
        <v>168</v>
      </c>
      <c r="F258" s="71" t="s">
        <v>253</v>
      </c>
      <c r="G258" s="269">
        <f>G259</f>
        <v>0</v>
      </c>
      <c r="H258" s="269">
        <f>H259</f>
        <v>0</v>
      </c>
      <c r="I258" s="211">
        <v>0</v>
      </c>
    </row>
    <row r="259" spans="1:9" ht="29.25" customHeight="1">
      <c r="A259" s="34" t="s">
        <v>254</v>
      </c>
      <c r="B259" s="99" t="s">
        <v>124</v>
      </c>
      <c r="C259" s="71" t="s">
        <v>346</v>
      </c>
      <c r="D259" s="71" t="s">
        <v>341</v>
      </c>
      <c r="E259" s="148" t="s">
        <v>168</v>
      </c>
      <c r="F259" s="71" t="s">
        <v>217</v>
      </c>
      <c r="G259" s="269">
        <f>'расх 22 г'!K172</f>
        <v>0</v>
      </c>
      <c r="H259" s="269">
        <f>'расх 22 г'!L172</f>
        <v>0</v>
      </c>
      <c r="I259" s="211">
        <v>0</v>
      </c>
    </row>
    <row r="260" spans="1:9" ht="30" customHeight="1" hidden="1">
      <c r="A260" s="137" t="s">
        <v>25</v>
      </c>
      <c r="B260" s="99" t="s">
        <v>124</v>
      </c>
      <c r="C260" s="151" t="s">
        <v>346</v>
      </c>
      <c r="D260" s="151" t="s">
        <v>341</v>
      </c>
      <c r="E260" s="168" t="s">
        <v>168</v>
      </c>
      <c r="F260" s="151" t="s">
        <v>359</v>
      </c>
      <c r="G260" s="269"/>
      <c r="H260" s="269"/>
      <c r="I260" s="211" t="e">
        <f t="shared" si="7"/>
        <v>#DIV/0!</v>
      </c>
    </row>
    <row r="261" spans="1:9" s="5" customFormat="1" ht="16.5" customHeight="1" hidden="1">
      <c r="A261" s="70" t="s">
        <v>262</v>
      </c>
      <c r="B261" s="99" t="s">
        <v>124</v>
      </c>
      <c r="C261" s="103" t="s">
        <v>341</v>
      </c>
      <c r="D261" s="103" t="s">
        <v>351</v>
      </c>
      <c r="E261" s="196" t="s">
        <v>263</v>
      </c>
      <c r="F261" s="71"/>
      <c r="G261" s="269">
        <f>G262</f>
        <v>45</v>
      </c>
      <c r="H261" s="269">
        <f>H262</f>
        <v>42.87</v>
      </c>
      <c r="I261" s="211">
        <f t="shared" si="7"/>
        <v>95.26666666666667</v>
      </c>
    </row>
    <row r="262" spans="1:9" s="5" customFormat="1" ht="17.25" customHeight="1" hidden="1">
      <c r="A262" s="70" t="s">
        <v>117</v>
      </c>
      <c r="B262" s="99" t="s">
        <v>124</v>
      </c>
      <c r="C262" s="103" t="s">
        <v>341</v>
      </c>
      <c r="D262" s="103" t="s">
        <v>351</v>
      </c>
      <c r="E262" s="196" t="s">
        <v>263</v>
      </c>
      <c r="F262" s="71" t="s">
        <v>255</v>
      </c>
      <c r="G262" s="269">
        <f>G263</f>
        <v>45</v>
      </c>
      <c r="H262" s="269">
        <f>H263</f>
        <v>42.87</v>
      </c>
      <c r="I262" s="211">
        <f t="shared" si="7"/>
        <v>95.26666666666667</v>
      </c>
    </row>
    <row r="263" spans="1:9" s="5" customFormat="1" ht="18" customHeight="1" hidden="1">
      <c r="A263" s="70" t="s">
        <v>259</v>
      </c>
      <c r="B263" s="99" t="s">
        <v>124</v>
      </c>
      <c r="C263" s="103" t="s">
        <v>341</v>
      </c>
      <c r="D263" s="103" t="s">
        <v>351</v>
      </c>
      <c r="E263" s="196" t="s">
        <v>263</v>
      </c>
      <c r="F263" s="71" t="s">
        <v>220</v>
      </c>
      <c r="G263" s="269">
        <f>'расх 22 г'!K86</f>
        <v>45</v>
      </c>
      <c r="H263" s="269">
        <f>'расх 22 г'!L86</f>
        <v>42.87</v>
      </c>
      <c r="I263" s="211">
        <f t="shared" si="7"/>
        <v>95.26666666666667</v>
      </c>
    </row>
    <row r="264" spans="1:9" s="5" customFormat="1" ht="15.75" customHeight="1" hidden="1">
      <c r="A264" s="137" t="s">
        <v>223</v>
      </c>
      <c r="B264" s="99" t="s">
        <v>124</v>
      </c>
      <c r="C264" s="144" t="s">
        <v>341</v>
      </c>
      <c r="D264" s="144" t="s">
        <v>351</v>
      </c>
      <c r="E264" s="168" t="s">
        <v>263</v>
      </c>
      <c r="F264" s="151" t="s">
        <v>222</v>
      </c>
      <c r="G264" s="266"/>
      <c r="H264" s="105"/>
      <c r="I264" s="211" t="e">
        <f t="shared" si="7"/>
        <v>#DIV/0!</v>
      </c>
    </row>
    <row r="265" spans="1:9" s="146" customFormat="1" ht="15.75" customHeight="1">
      <c r="A265" s="123" t="s">
        <v>129</v>
      </c>
      <c r="B265" s="98"/>
      <c r="C265" s="179"/>
      <c r="D265" s="179"/>
      <c r="E265" s="197"/>
      <c r="F265" s="88"/>
      <c r="G265" s="285">
        <f>G78+G87+G92+G114</f>
        <v>24839.008260000002</v>
      </c>
      <c r="H265" s="285">
        <f>H78+H87+H92+H114</f>
        <v>10256.39102</v>
      </c>
      <c r="I265" s="215">
        <f>H265/G265*100</f>
        <v>41.291467487921345</v>
      </c>
    </row>
    <row r="266" spans="1:11" s="19" customFormat="1" ht="15" customHeight="1">
      <c r="A266" s="123" t="s">
        <v>130</v>
      </c>
      <c r="B266" s="180"/>
      <c r="C266" s="181"/>
      <c r="D266" s="181"/>
      <c r="E266" s="133"/>
      <c r="F266" s="88"/>
      <c r="G266" s="349">
        <f>G265+G77</f>
        <v>40014.27128</v>
      </c>
      <c r="H266" s="349">
        <f>H265+H77</f>
        <v>14370.09693</v>
      </c>
      <c r="I266" s="215">
        <f>H266/G266*100</f>
        <v>35.912429416607885</v>
      </c>
      <c r="K266" s="299"/>
    </row>
    <row r="269" spans="7:8" ht="15.75">
      <c r="G269" s="306"/>
      <c r="H269" s="312"/>
    </row>
    <row r="270" spans="7:8" ht="15.75">
      <c r="G270" s="306"/>
      <c r="H270" s="306"/>
    </row>
    <row r="271" spans="7:8" ht="15.75">
      <c r="G271" s="306"/>
      <c r="H271" s="312"/>
    </row>
    <row r="276" ht="15.75">
      <c r="H276" s="156"/>
    </row>
    <row r="342" spans="2:5" ht="15.75">
      <c r="B342" s="182"/>
      <c r="C342" s="183"/>
      <c r="D342" s="183"/>
      <c r="E342" s="2"/>
    </row>
    <row r="343" spans="2:5" ht="15.75">
      <c r="B343" s="182"/>
      <c r="C343" s="183"/>
      <c r="D343" s="183"/>
      <c r="E343" s="2"/>
    </row>
    <row r="344" spans="2:5" ht="15.75">
      <c r="B344" s="182"/>
      <c r="C344" s="183"/>
      <c r="D344" s="183"/>
      <c r="E344" s="2"/>
    </row>
    <row r="345" spans="2:5" ht="15.75">
      <c r="B345" s="182"/>
      <c r="C345" s="183"/>
      <c r="D345" s="183"/>
      <c r="E345" s="2"/>
    </row>
    <row r="346" spans="2:5" ht="15.75">
      <c r="B346" s="182"/>
      <c r="C346" s="183"/>
      <c r="D346" s="183"/>
      <c r="E346" s="2"/>
    </row>
  </sheetData>
  <sheetProtection/>
  <mergeCells count="3">
    <mergeCell ref="A7:I7"/>
    <mergeCell ref="F4:I4"/>
    <mergeCell ref="F1:H1"/>
  </mergeCells>
  <hyperlinks>
    <hyperlink ref="A222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M22" sqref="M22"/>
    </sheetView>
  </sheetViews>
  <sheetFormatPr defaultColWidth="9.00390625" defaultRowHeight="12.75"/>
  <cols>
    <col min="1" max="6" width="9.125" style="1" customWidth="1"/>
    <col min="7" max="7" width="6.00390625" style="1" customWidth="1"/>
    <col min="8" max="8" width="9.125" style="1" customWidth="1"/>
    <col min="9" max="9" width="7.00390625" style="1" customWidth="1"/>
    <col min="10" max="10" width="16.00390625" style="1" customWidth="1"/>
    <col min="11" max="16384" width="9.125" style="1" customWidth="1"/>
  </cols>
  <sheetData>
    <row r="1" spans="8:10" ht="15.75">
      <c r="H1" s="228" t="s">
        <v>415</v>
      </c>
      <c r="I1" s="55"/>
      <c r="J1" s="55"/>
    </row>
    <row r="2" spans="8:10" ht="15.75" customHeight="1">
      <c r="H2" s="228" t="s">
        <v>451</v>
      </c>
      <c r="I2" s="219"/>
      <c r="J2" s="219"/>
    </row>
    <row r="3" spans="8:10" ht="15.75">
      <c r="H3" s="201"/>
      <c r="I3" s="55"/>
      <c r="J3" s="55"/>
    </row>
    <row r="4" ht="15.75">
      <c r="H4" s="229" t="s">
        <v>518</v>
      </c>
    </row>
    <row r="6" spans="1:10" ht="63.75" customHeight="1">
      <c r="A6" s="418" t="s">
        <v>580</v>
      </c>
      <c r="B6" s="418"/>
      <c r="C6" s="418"/>
      <c r="D6" s="418"/>
      <c r="E6" s="418"/>
      <c r="F6" s="418"/>
      <c r="G6" s="418"/>
      <c r="H6" s="418"/>
      <c r="I6" s="418"/>
      <c r="J6" s="418"/>
    </row>
    <row r="9" ht="15.75">
      <c r="A9" s="1" t="s">
        <v>416</v>
      </c>
    </row>
    <row r="10" spans="1:10" ht="24" customHeight="1">
      <c r="A10" s="419" t="s">
        <v>420</v>
      </c>
      <c r="B10" s="420"/>
      <c r="C10" s="420"/>
      <c r="D10" s="420"/>
      <c r="E10" s="420"/>
      <c r="F10" s="420"/>
      <c r="G10" s="420"/>
      <c r="H10" s="420"/>
      <c r="I10" s="421"/>
      <c r="J10" s="220">
        <v>20</v>
      </c>
    </row>
    <row r="11" spans="1:10" ht="15.75">
      <c r="A11" s="415" t="s">
        <v>421</v>
      </c>
      <c r="B11" s="416"/>
      <c r="C11" s="416"/>
      <c r="D11" s="416"/>
      <c r="E11" s="416"/>
      <c r="F11" s="416"/>
      <c r="G11" s="416"/>
      <c r="H11" s="416"/>
      <c r="I11" s="417"/>
      <c r="J11" s="220">
        <v>36</v>
      </c>
    </row>
    <row r="13" ht="15.75">
      <c r="A13" s="1" t="s">
        <v>419</v>
      </c>
    </row>
    <row r="14" spans="1:10" ht="24" customHeight="1">
      <c r="A14" s="419" t="s">
        <v>417</v>
      </c>
      <c r="B14" s="420"/>
      <c r="C14" s="420"/>
      <c r="D14" s="420"/>
      <c r="E14" s="420"/>
      <c r="F14" s="420"/>
      <c r="G14" s="420"/>
      <c r="H14" s="420"/>
      <c r="I14" s="421"/>
      <c r="J14" s="221">
        <v>5472.2</v>
      </c>
    </row>
    <row r="15" spans="1:10" ht="15.75">
      <c r="A15" s="415" t="s">
        <v>418</v>
      </c>
      <c r="B15" s="416"/>
      <c r="C15" s="416"/>
      <c r="D15" s="416"/>
      <c r="E15" s="416"/>
      <c r="F15" s="416"/>
      <c r="G15" s="416"/>
      <c r="H15" s="416"/>
      <c r="I15" s="417"/>
      <c r="J15" s="221">
        <v>6608.9</v>
      </c>
    </row>
  </sheetData>
  <sheetProtection/>
  <mergeCells count="5">
    <mergeCell ref="A15:I15"/>
    <mergeCell ref="A6:J6"/>
    <mergeCell ref="A10:I10"/>
    <mergeCell ref="A11:I11"/>
    <mergeCell ref="A14:I1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2021-11-11T23:12:29Z</cp:lastPrinted>
  <dcterms:created xsi:type="dcterms:W3CDTF">2007-12-24T02:44:39Z</dcterms:created>
  <dcterms:modified xsi:type="dcterms:W3CDTF">2022-08-08T06:42:58Z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